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L:\196住宅計画課\2025年度（令和7年度）一時利用\D_住宅計画\D2_居住支援\D200_居住支援総記\R6-7制度改正\01_国通知等\070722★【施行通知】住宅確保要配慮者に対する賃貸住宅の供給の促進に関する法律等の一部を改正する法律の施行等について\"/>
    </mc:Choice>
  </mc:AlternateContent>
  <bookViews>
    <workbookView xWindow="15" yWindow="-16320" windowWidth="29040" windowHeight="15720" tabRatio="510"/>
  </bookViews>
  <sheets>
    <sheet name="別添―①【本則基準】 ※終身追加" sheetId="3" r:id="rId1"/>
    <sheet name="別添―②【準ずる基準】 ※サ高住改修" sheetId="2" r:id="rId2"/>
    <sheet name="別添―③【本則ただし書】 ※終身既存" sheetId="4" r:id="rId3"/>
  </sheets>
  <definedNames>
    <definedName name="_xlnm.Print_Area" localSheetId="0">'別添―①【本則基準】 ※終身追加'!$B$2:$AC$362</definedName>
    <definedName name="_xlnm.Print_Area" localSheetId="1">'別添―②【準ずる基準】 ※サ高住改修'!$B$2:$AC$191</definedName>
    <definedName name="_xlnm.Print_Area" localSheetId="2">'別添―③【本則ただし書】 ※終身既存'!$B$2:$AD$54</definedName>
    <definedName name="_xlnm.Print_Titles" localSheetId="0">'別添―①【本則基準】 ※終身追加'!$11:$11</definedName>
    <definedName name="_xlnm.Print_Titles" localSheetId="1">'別添―②【準ずる基準】 ※サ高住改修'!$9:$9</definedName>
    <definedName name="_xlnm.Print_Titles" localSheetId="2">'別添―③【本則ただし書】 ※終身既存'!$9:$9</definedName>
  </definedNames>
  <calcPr calcId="152511"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3" i="4" l="1"/>
  <c r="AF52" i="4"/>
  <c r="AF51" i="4"/>
  <c r="AF50" i="4"/>
  <c r="AF49" i="4"/>
  <c r="AF48" i="4"/>
  <c r="AF45" i="4"/>
  <c r="AF44" i="4"/>
  <c r="AF43" i="4"/>
  <c r="AI43" i="4" s="1"/>
  <c r="AF40" i="4"/>
  <c r="AI38" i="4" s="1"/>
  <c r="AF39" i="4"/>
  <c r="AF38" i="4"/>
  <c r="AF37" i="4"/>
  <c r="AF36" i="4"/>
  <c r="AF35" i="4"/>
  <c r="AK29" i="4"/>
  <c r="AI28" i="4"/>
  <c r="AG30" i="4"/>
  <c r="AG29" i="4"/>
  <c r="AF30" i="4"/>
  <c r="AF29" i="4"/>
  <c r="AF28" i="4"/>
  <c r="AF23" i="4"/>
  <c r="AF22" i="4"/>
  <c r="AF21" i="4"/>
  <c r="AI16" i="4"/>
  <c r="AF17" i="4"/>
  <c r="AF16" i="4"/>
  <c r="AF15" i="4"/>
  <c r="AF14" i="4"/>
  <c r="AF13" i="4"/>
  <c r="AF12" i="4"/>
  <c r="AI12" i="4" s="1"/>
  <c r="AE171" i="2"/>
  <c r="AE170" i="2"/>
  <c r="AE169" i="2"/>
  <c r="AH169" i="2" s="1"/>
  <c r="AE168" i="2"/>
  <c r="AH166" i="2" s="1"/>
  <c r="AE167" i="2"/>
  <c r="AE166" i="2"/>
  <c r="AE159" i="2"/>
  <c r="AE164" i="2"/>
  <c r="AE163" i="2"/>
  <c r="AE162" i="2"/>
  <c r="AH163" i="2" s="1"/>
  <c r="AJ161" i="2"/>
  <c r="AJ160" i="2"/>
  <c r="AH159" i="2"/>
  <c r="AE161" i="2"/>
  <c r="AE160" i="2"/>
  <c r="AE158" i="2"/>
  <c r="AE157" i="2"/>
  <c r="AE156" i="2"/>
  <c r="AE155" i="2"/>
  <c r="AH155" i="2" s="1"/>
  <c r="AH144" i="2"/>
  <c r="AE146" i="2"/>
  <c r="AE145" i="2"/>
  <c r="AE144" i="2"/>
  <c r="AH136" i="2"/>
  <c r="AE141" i="2"/>
  <c r="AH140" i="2" s="1"/>
  <c r="AE140" i="2"/>
  <c r="AE137" i="2"/>
  <c r="AE136" i="2"/>
  <c r="AJ133" i="2"/>
  <c r="AE133" i="2"/>
  <c r="AE132" i="2"/>
  <c r="AE131" i="2"/>
  <c r="AH131" i="2" s="1"/>
  <c r="AJ128" i="2"/>
  <c r="AH127" i="2"/>
  <c r="AE129" i="2"/>
  <c r="AE128" i="2"/>
  <c r="AE127" i="2"/>
  <c r="AE122" i="2"/>
  <c r="AE123" i="2"/>
  <c r="AH122" i="2" s="1"/>
  <c r="AE124" i="2"/>
  <c r="AH120" i="2"/>
  <c r="AF121" i="2"/>
  <c r="AE121" i="2"/>
  <c r="AE120" i="2"/>
  <c r="AJ118" i="2"/>
  <c r="AJ117" i="2"/>
  <c r="AH116" i="2"/>
  <c r="AE118" i="2"/>
  <c r="AE117" i="2"/>
  <c r="AE116" i="2"/>
  <c r="AE114" i="2"/>
  <c r="AE113" i="2"/>
  <c r="AE112" i="2"/>
  <c r="AH112" i="2" s="1"/>
  <c r="AH109" i="2"/>
  <c r="AE111" i="2"/>
  <c r="AE110" i="2"/>
  <c r="AE109" i="2"/>
  <c r="AE107" i="2"/>
  <c r="AE106" i="2"/>
  <c r="AE105" i="2"/>
  <c r="AH105" i="2" s="1"/>
  <c r="AH101" i="2"/>
  <c r="AE103" i="2"/>
  <c r="AE102" i="2"/>
  <c r="AE101" i="2"/>
  <c r="AJ99" i="2"/>
  <c r="AE100" i="2"/>
  <c r="AE99" i="2"/>
  <c r="AE98" i="2"/>
  <c r="AH98" i="2" s="1"/>
  <c r="AJ95" i="2"/>
  <c r="AJ94" i="2"/>
  <c r="AJ93" i="2"/>
  <c r="AE93" i="2"/>
  <c r="AE92" i="2"/>
  <c r="AE91" i="2"/>
  <c r="AH91" i="2" s="1"/>
  <c r="AH86" i="2"/>
  <c r="AE86" i="2"/>
  <c r="AE84" i="2"/>
  <c r="AE83" i="2"/>
  <c r="AE82" i="2"/>
  <c r="AE81" i="2"/>
  <c r="AH81" i="2" s="1"/>
  <c r="AE80" i="2"/>
  <c r="AH77" i="2" s="1"/>
  <c r="AE79" i="2"/>
  <c r="AE78" i="2"/>
  <c r="AE77" i="2"/>
  <c r="AE76" i="2"/>
  <c r="AE75" i="2"/>
  <c r="AE74" i="2"/>
  <c r="AH74" i="2" s="1"/>
  <c r="AH71" i="2"/>
  <c r="AE73" i="2"/>
  <c r="AE72" i="2"/>
  <c r="AE71" i="2"/>
  <c r="AJ69" i="2"/>
  <c r="AJ68" i="2"/>
  <c r="AH67" i="2"/>
  <c r="AF69" i="2"/>
  <c r="AF68" i="2"/>
  <c r="AE70" i="2"/>
  <c r="AE69" i="2"/>
  <c r="AE68" i="2"/>
  <c r="AE67" i="2"/>
  <c r="AE65" i="2"/>
  <c r="AE64" i="2"/>
  <c r="AE63" i="2"/>
  <c r="AH63" i="2" s="1"/>
  <c r="AF61" i="2"/>
  <c r="AF60" i="2"/>
  <c r="AF59" i="2"/>
  <c r="AF58" i="2"/>
  <c r="AF57" i="2"/>
  <c r="AJ57" i="2" s="1"/>
  <c r="AJ54" i="2"/>
  <c r="AJ52" i="2"/>
  <c r="AE51" i="2"/>
  <c r="AE50" i="2"/>
  <c r="AE49" i="2"/>
  <c r="AE48" i="2"/>
  <c r="AH48" i="2" s="1"/>
  <c r="AJ42" i="2"/>
  <c r="AF42" i="2"/>
  <c r="AF47" i="2"/>
  <c r="AJ47" i="2" s="1"/>
  <c r="AF46" i="2"/>
  <c r="AJ46" i="2" s="1"/>
  <c r="AF45" i="2"/>
  <c r="AF44" i="2"/>
  <c r="AF43" i="2"/>
  <c r="AE47" i="2"/>
  <c r="AE46" i="2"/>
  <c r="AE45" i="2"/>
  <c r="AJ45" i="2" s="1"/>
  <c r="AE44" i="2"/>
  <c r="AJ44" i="2" s="1"/>
  <c r="AE43" i="2"/>
  <c r="AJ43" i="2" s="1"/>
  <c r="AE42" i="2"/>
  <c r="AF38" i="2"/>
  <c r="AF37" i="2"/>
  <c r="AE38" i="2"/>
  <c r="AE37" i="2"/>
  <c r="AE36" i="2"/>
  <c r="AH36" i="2" s="1"/>
  <c r="AH30" i="2"/>
  <c r="AE31" i="2"/>
  <c r="AE30" i="2"/>
  <c r="AH28" i="2"/>
  <c r="AE29" i="2"/>
  <c r="AE28" i="2"/>
  <c r="AE27" i="2"/>
  <c r="AE26" i="2"/>
  <c r="AH26" i="2" s="1"/>
  <c r="AH23" i="2"/>
  <c r="AE24" i="2"/>
  <c r="AE23" i="2"/>
  <c r="AE22" i="2"/>
  <c r="AE21" i="2"/>
  <c r="AH21" i="2" s="1"/>
  <c r="AE17" i="2"/>
  <c r="AH16" i="2" s="1"/>
  <c r="AE16" i="2"/>
  <c r="AH14" i="2"/>
  <c r="AE15" i="2"/>
  <c r="AE14" i="2"/>
  <c r="AE12" i="2"/>
  <c r="AE11" i="2"/>
  <c r="AH11" i="2" s="1"/>
  <c r="AE347" i="3"/>
  <c r="AE346" i="3"/>
  <c r="AF346" i="3" s="1"/>
  <c r="AJ347" i="3" s="1"/>
  <c r="AE311" i="3"/>
  <c r="AE338" i="3"/>
  <c r="AE337" i="3"/>
  <c r="AE336" i="3"/>
  <c r="AE335" i="3"/>
  <c r="AE334" i="3"/>
  <c r="AE333" i="3"/>
  <c r="AH331" i="3" s="1"/>
  <c r="AE332" i="3"/>
  <c r="AE331" i="3"/>
  <c r="AE329" i="3"/>
  <c r="AH335" i="3" s="1"/>
  <c r="AE328" i="3"/>
  <c r="AE327" i="3"/>
  <c r="AJ325" i="3"/>
  <c r="AE325" i="3"/>
  <c r="AE324" i="3"/>
  <c r="AJ322" i="3"/>
  <c r="AE322" i="3"/>
  <c r="AE321" i="3"/>
  <c r="AE320" i="3"/>
  <c r="AE319" i="3"/>
  <c r="AE318" i="3"/>
  <c r="AE317" i="3"/>
  <c r="AE316" i="3"/>
  <c r="AH316" i="3" s="1"/>
  <c r="AE313" i="3"/>
  <c r="AH312" i="3" s="1"/>
  <c r="AE312" i="3"/>
  <c r="AE315" i="3"/>
  <c r="AE314" i="3"/>
  <c r="AH314" i="3" s="1"/>
  <c r="AE305" i="3"/>
  <c r="AE304" i="3"/>
  <c r="AE303" i="3"/>
  <c r="AH303" i="3" s="1"/>
  <c r="AH298" i="3"/>
  <c r="AE301" i="3"/>
  <c r="AE300" i="3"/>
  <c r="AE299" i="3"/>
  <c r="AE298" i="3"/>
  <c r="AE297" i="3"/>
  <c r="AE296" i="3"/>
  <c r="AE295" i="3"/>
  <c r="AE294" i="3"/>
  <c r="AH293" i="3" s="1"/>
  <c r="AE293" i="3"/>
  <c r="AE289" i="3"/>
  <c r="AE288" i="3"/>
  <c r="AE287" i="3"/>
  <c r="AE286" i="3"/>
  <c r="AE285" i="3"/>
  <c r="AE284" i="3"/>
  <c r="AH284" i="3" s="1"/>
  <c r="AE283" i="3"/>
  <c r="AE282" i="3"/>
  <c r="AE281" i="3"/>
  <c r="AH281" i="3" s="1"/>
  <c r="AJ278" i="3"/>
  <c r="AE280" i="3"/>
  <c r="AE279" i="3"/>
  <c r="AE278" i="3"/>
  <c r="AJ275" i="3"/>
  <c r="AE277" i="3"/>
  <c r="AE276" i="3"/>
  <c r="AE275" i="3"/>
  <c r="AE274" i="3"/>
  <c r="AE273" i="3"/>
  <c r="AE272" i="3"/>
  <c r="AE271" i="3"/>
  <c r="AE270" i="3"/>
  <c r="AE269" i="3"/>
  <c r="AE267" i="3"/>
  <c r="AE266" i="3"/>
  <c r="AE264" i="3"/>
  <c r="AF263" i="3"/>
  <c r="AH261" i="3"/>
  <c r="AE263" i="3"/>
  <c r="AE262" i="3"/>
  <c r="AE261" i="3"/>
  <c r="AJ259" i="3"/>
  <c r="AJ257" i="3"/>
  <c r="AJ256" i="3"/>
  <c r="AJ255" i="3"/>
  <c r="AH252" i="3"/>
  <c r="AE254" i="3"/>
  <c r="AE253" i="3"/>
  <c r="AE252" i="3"/>
  <c r="AE251" i="3"/>
  <c r="AE229" i="3"/>
  <c r="AE228" i="3"/>
  <c r="AE227" i="3"/>
  <c r="AH227" i="3" s="1"/>
  <c r="AH223" i="3"/>
  <c r="AE224" i="3"/>
  <c r="AE223" i="3"/>
  <c r="AE220" i="3"/>
  <c r="AE219" i="3"/>
  <c r="AH219" i="3" s="1"/>
  <c r="AJ217" i="3"/>
  <c r="AJ216" i="3"/>
  <c r="AE217" i="3"/>
  <c r="AE216" i="3"/>
  <c r="AH215" i="3" s="1"/>
  <c r="AE215" i="3"/>
  <c r="AJ213" i="3"/>
  <c r="AJ212" i="3"/>
  <c r="AE213" i="3"/>
  <c r="AE212" i="3"/>
  <c r="AE211" i="3"/>
  <c r="AH211" i="3" s="1"/>
  <c r="AE208" i="3"/>
  <c r="AE207" i="3"/>
  <c r="AF205" i="3"/>
  <c r="AE206" i="3"/>
  <c r="AH206" i="3" s="1"/>
  <c r="AE205" i="3"/>
  <c r="AE204" i="3"/>
  <c r="AJ202" i="3"/>
  <c r="AJ201" i="3"/>
  <c r="AE202" i="3"/>
  <c r="AE201" i="3"/>
  <c r="AE200" i="3"/>
  <c r="AH196" i="3"/>
  <c r="AE198" i="3"/>
  <c r="AE197" i="3"/>
  <c r="AE196" i="3"/>
  <c r="AE195" i="3"/>
  <c r="AE194" i="3"/>
  <c r="AE193" i="3"/>
  <c r="AF192" i="3"/>
  <c r="AH191" i="3" s="1"/>
  <c r="AE192" i="3"/>
  <c r="AE191" i="3"/>
  <c r="AJ189" i="3"/>
  <c r="AE189" i="3"/>
  <c r="AE188" i="3"/>
  <c r="AJ186" i="3"/>
  <c r="AE186" i="3"/>
  <c r="AH185" i="3" s="1"/>
  <c r="AE185" i="3"/>
  <c r="AE183" i="3"/>
  <c r="AE182" i="3"/>
  <c r="AH182" i="3" s="1"/>
  <c r="AJ174" i="3"/>
  <c r="AE181" i="3"/>
  <c r="AE180" i="3"/>
  <c r="AE179" i="3"/>
  <c r="AH179" i="3" s="1"/>
  <c r="AE178" i="3"/>
  <c r="AE177" i="3"/>
  <c r="AE176" i="3"/>
  <c r="AH176" i="3" s="1"/>
  <c r="AJ172" i="3"/>
  <c r="AJ171" i="3"/>
  <c r="AJ170" i="3"/>
  <c r="AF168" i="3"/>
  <c r="AF167" i="3"/>
  <c r="AF166" i="3"/>
  <c r="AE170" i="3"/>
  <c r="AE169" i="3"/>
  <c r="AE166" i="3"/>
  <c r="AH166" i="3" s="1"/>
  <c r="AJ164" i="3"/>
  <c r="AJ163" i="3"/>
  <c r="AJ162" i="3"/>
  <c r="AJ161" i="3"/>
  <c r="AE161" i="3"/>
  <c r="AE160" i="3"/>
  <c r="AE157" i="3"/>
  <c r="AH157" i="3" s="1"/>
  <c r="AJ155" i="3"/>
  <c r="AJ154" i="3"/>
  <c r="AJ153" i="3"/>
  <c r="AJ152" i="3"/>
  <c r="AF150" i="3"/>
  <c r="AF149" i="3"/>
  <c r="AF148" i="3"/>
  <c r="AE152" i="3"/>
  <c r="AE151" i="3"/>
  <c r="AE148" i="3"/>
  <c r="AE144" i="3"/>
  <c r="AE143" i="3"/>
  <c r="AE142" i="3"/>
  <c r="AE140" i="3"/>
  <c r="AE139" i="3"/>
  <c r="AE138" i="3"/>
  <c r="AE137" i="3"/>
  <c r="AE136" i="3"/>
  <c r="AE135" i="3"/>
  <c r="AE134" i="3"/>
  <c r="AE133" i="3"/>
  <c r="AH133" i="3" s="1"/>
  <c r="AE132" i="3"/>
  <c r="AE131" i="3"/>
  <c r="AE130" i="3"/>
  <c r="AE129" i="3"/>
  <c r="AH127" i="3" s="1"/>
  <c r="AE128" i="3"/>
  <c r="AE127" i="3"/>
  <c r="AJ126" i="3"/>
  <c r="AJ125" i="3"/>
  <c r="AJ124" i="3"/>
  <c r="AE126" i="3"/>
  <c r="AE125" i="3"/>
  <c r="AH123" i="3" s="1"/>
  <c r="AE124" i="3"/>
  <c r="AE123" i="3"/>
  <c r="AE120" i="3"/>
  <c r="AE119" i="3"/>
  <c r="AE118" i="3"/>
  <c r="AF116" i="3"/>
  <c r="AF115" i="3"/>
  <c r="AF114" i="3"/>
  <c r="AF113" i="3"/>
  <c r="AF112" i="3"/>
  <c r="AJ109" i="3"/>
  <c r="AJ107" i="3"/>
  <c r="AJ105" i="3"/>
  <c r="AH105" i="3"/>
  <c r="AE106" i="3"/>
  <c r="AE105" i="3"/>
  <c r="AE104" i="3"/>
  <c r="AE103" i="3"/>
  <c r="AF100" i="3"/>
  <c r="AH99" i="3"/>
  <c r="AE100" i="3"/>
  <c r="AE99" i="3"/>
  <c r="AF99" i="3" s="1"/>
  <c r="AJ100" i="3" s="1"/>
  <c r="AH96" i="3"/>
  <c r="AE98" i="3"/>
  <c r="AE97" i="3"/>
  <c r="AF96" i="3" s="1"/>
  <c r="AE96" i="3"/>
  <c r="AF93" i="3"/>
  <c r="AF92" i="3"/>
  <c r="AF91" i="3"/>
  <c r="AF90" i="3"/>
  <c r="AH89" i="3"/>
  <c r="AE90" i="3"/>
  <c r="AE89" i="3"/>
  <c r="AJ83" i="3"/>
  <c r="AJ82" i="3"/>
  <c r="AJ81" i="3"/>
  <c r="AF88" i="3"/>
  <c r="AF87" i="3"/>
  <c r="AF86" i="3"/>
  <c r="AG84" i="3"/>
  <c r="AF85" i="3"/>
  <c r="AF84" i="3"/>
  <c r="AE83" i="3"/>
  <c r="AE82" i="3"/>
  <c r="AE81" i="3"/>
  <c r="AE80" i="3"/>
  <c r="AJ78" i="3"/>
  <c r="AJ77" i="3"/>
  <c r="AJ75" i="3"/>
  <c r="AF78" i="3"/>
  <c r="AF77" i="3"/>
  <c r="AF75" i="3"/>
  <c r="AE77" i="3"/>
  <c r="AE76" i="3"/>
  <c r="AE75" i="3"/>
  <c r="AH75" i="3" s="1"/>
  <c r="AF72" i="3"/>
  <c r="AF69" i="3"/>
  <c r="AJ69" i="3" s="1"/>
  <c r="AE69" i="3"/>
  <c r="AG73" i="3"/>
  <c r="AF73" i="3"/>
  <c r="AF71" i="3"/>
  <c r="AF70" i="3"/>
  <c r="AJ70" i="3" s="1"/>
  <c r="AE70" i="3"/>
  <c r="AE68" i="3"/>
  <c r="AF67" i="3"/>
  <c r="AE67" i="3"/>
  <c r="AH67" i="3" s="1"/>
  <c r="AH66" i="3"/>
  <c r="AF66" i="3"/>
  <c r="AE66" i="3"/>
  <c r="AE65" i="3"/>
  <c r="AE64" i="3"/>
  <c r="AE63" i="3"/>
  <c r="AF60" i="3"/>
  <c r="AF59" i="3"/>
  <c r="AF58" i="3"/>
  <c r="AF57" i="3"/>
  <c r="AE58" i="3"/>
  <c r="AE57" i="3"/>
  <c r="AH57" i="3" s="1"/>
  <c r="AE52" i="3"/>
  <c r="AE51" i="3"/>
  <c r="AH51" i="3" s="1"/>
  <c r="AE50" i="3"/>
  <c r="AE49" i="3"/>
  <c r="AE48" i="3"/>
  <c r="AH47" i="3" s="1"/>
  <c r="AE47" i="3"/>
  <c r="AE46" i="3"/>
  <c r="AE45" i="3"/>
  <c r="AH40" i="3"/>
  <c r="AE43" i="3"/>
  <c r="AE42" i="3"/>
  <c r="AH42" i="3" s="1"/>
  <c r="AE41" i="3"/>
  <c r="AE40" i="3"/>
  <c r="AH37" i="3"/>
  <c r="AE38" i="3"/>
  <c r="AE37" i="3"/>
  <c r="AE36" i="3"/>
  <c r="AE35" i="3"/>
  <c r="AH35" i="3" s="1"/>
  <c r="AE34" i="3"/>
  <c r="AE33" i="3"/>
  <c r="AH33" i="3" s="1"/>
  <c r="AE31" i="3"/>
  <c r="AE30" i="3"/>
  <c r="AE29" i="3"/>
  <c r="AE28" i="3"/>
  <c r="AH28" i="3" s="1"/>
  <c r="AE27" i="3"/>
  <c r="AE26" i="3"/>
  <c r="AH24" i="3"/>
  <c r="AE25" i="3"/>
  <c r="AE24" i="3"/>
  <c r="AE22" i="3"/>
  <c r="AE21" i="3"/>
  <c r="AH21" i="3" s="1"/>
  <c r="AE20" i="3"/>
  <c r="AE19" i="3"/>
  <c r="AE17" i="3"/>
  <c r="AE16" i="3"/>
  <c r="AH16" i="3" s="1"/>
  <c r="AE14" i="3"/>
  <c r="AE13" i="3"/>
  <c r="AH13" i="3" s="1"/>
  <c r="AF101" i="3"/>
  <c r="AF98" i="3"/>
  <c r="AF97" i="3"/>
  <c r="AF65" i="3"/>
  <c r="AF64" i="3"/>
  <c r="AF347" i="3"/>
  <c r="AF343" i="3"/>
  <c r="AJ71" i="3"/>
  <c r="AE345" i="3"/>
  <c r="AE344" i="3"/>
  <c r="AE342" i="3"/>
  <c r="AE341" i="3"/>
  <c r="AE340" i="3"/>
  <c r="AF315" i="3"/>
  <c r="AJ296" i="3"/>
  <c r="AE250" i="3"/>
  <c r="AE249" i="3"/>
  <c r="AE247" i="3"/>
  <c r="AE246" i="3"/>
  <c r="AE245" i="3"/>
  <c r="AE244" i="3"/>
  <c r="AE243" i="3"/>
  <c r="AE242" i="3"/>
  <c r="AE238" i="3"/>
  <c r="AE239" i="3"/>
  <c r="AE240" i="3"/>
  <c r="AE237" i="3"/>
  <c r="AF34" i="4"/>
  <c r="AF33" i="4"/>
  <c r="AJ343" i="3"/>
  <c r="AJ342" i="3"/>
  <c r="AF342" i="3"/>
  <c r="AJ340" i="3"/>
  <c r="AF340" i="3"/>
  <c r="AF335" i="3"/>
  <c r="AJ337" i="3" s="1"/>
  <c r="AF331" i="3"/>
  <c r="AJ333" i="3" s="1"/>
  <c r="AJ306" i="3"/>
  <c r="AJ305" i="3"/>
  <c r="AJ301" i="3"/>
  <c r="Y300" i="3"/>
  <c r="AJ300" i="3" s="1"/>
  <c r="AJ299" i="3"/>
  <c r="AJ297" i="3"/>
  <c r="AJ295" i="3"/>
  <c r="AJ294" i="3"/>
  <c r="AJ290" i="3"/>
  <c r="AJ289" i="3"/>
  <c r="AJ288" i="3"/>
  <c r="AJ245" i="3"/>
  <c r="Y244" i="3"/>
  <c r="AJ244" i="3" s="1"/>
  <c r="AJ243" i="3"/>
  <c r="AJ235" i="3"/>
  <c r="AJ234" i="3"/>
  <c r="AJ233" i="3"/>
  <c r="AJ232" i="3"/>
  <c r="AJ231" i="3"/>
  <c r="AJ209" i="3"/>
  <c r="Y208" i="3"/>
  <c r="AJ208" i="3" s="1"/>
  <c r="AJ207" i="3"/>
  <c r="AJ183" i="3"/>
  <c r="AE175" i="3"/>
  <c r="AE174" i="3"/>
  <c r="AJ173" i="3"/>
  <c r="AE173" i="3"/>
  <c r="AF159" i="3"/>
  <c r="AF158" i="3"/>
  <c r="AF157" i="3"/>
  <c r="AJ157" i="3" s="1"/>
  <c r="Y108" i="3"/>
  <c r="AJ108" i="3" s="1"/>
  <c r="AG87" i="3"/>
  <c r="AH86" i="3"/>
  <c r="AG86" i="3"/>
  <c r="AJ85" i="3"/>
  <c r="AI85" i="3"/>
  <c r="AG85" i="3"/>
  <c r="AJ84" i="3"/>
  <c r="AF28" i="3"/>
  <c r="AJ30" i="3" s="1"/>
  <c r="AF24" i="3"/>
  <c r="AJ26" i="3" s="1"/>
  <c r="Y124" i="2"/>
  <c r="AJ124" i="2" s="1"/>
  <c r="Y53" i="2"/>
  <c r="AJ53" i="2" s="1"/>
  <c r="AE19" i="2"/>
  <c r="AE18" i="2"/>
  <c r="AH18" i="2" s="1"/>
  <c r="Y160" i="2"/>
  <c r="AH50" i="2"/>
  <c r="AJ50" i="2" s="1"/>
  <c r="AJ96" i="2"/>
  <c r="Y123" i="2"/>
  <c r="AJ123" i="2"/>
  <c r="Y125" i="2"/>
  <c r="AJ125" i="2"/>
  <c r="AJ149" i="2"/>
  <c r="AJ150" i="2"/>
  <c r="AJ151" i="2"/>
  <c r="AJ153" i="2"/>
  <c r="Y162" i="2"/>
  <c r="AJ162" i="2"/>
  <c r="AJ172" i="2"/>
  <c r="AJ173" i="2"/>
  <c r="AJ174" i="2"/>
  <c r="AJ176" i="2"/>
  <c r="AH103" i="3" l="1"/>
  <c r="AH333" i="3"/>
  <c r="AI21" i="4"/>
  <c r="AH30" i="3"/>
  <c r="AJ112" i="3"/>
  <c r="AH296" i="3"/>
  <c r="AH337" i="3"/>
  <c r="AI35" i="4"/>
  <c r="AH45" i="3"/>
  <c r="AF63" i="3"/>
  <c r="AJ64" i="3" s="1"/>
  <c r="AH142" i="3"/>
  <c r="AJ166" i="3"/>
  <c r="AH204" i="3"/>
  <c r="AH287" i="3"/>
  <c r="AI14" i="4"/>
  <c r="AH26" i="3"/>
  <c r="AH80" i="3"/>
  <c r="AH200" i="3"/>
  <c r="AH344" i="3"/>
  <c r="AI49" i="4"/>
  <c r="AH19" i="3"/>
  <c r="AG57" i="3"/>
  <c r="AJ57" i="3" s="1"/>
  <c r="AH130" i="3"/>
  <c r="AH137" i="3"/>
  <c r="AH193" i="3"/>
  <c r="AF261" i="3"/>
  <c r="AJ263" i="3" s="1"/>
  <c r="AH324" i="3"/>
  <c r="AI51" i="4"/>
  <c r="AH49" i="3"/>
  <c r="AH118" i="3"/>
  <c r="AH188" i="3"/>
  <c r="AJ98" i="3"/>
  <c r="AJ97" i="3"/>
  <c r="AH327" i="3"/>
  <c r="AH346" i="3"/>
  <c r="AJ101" i="3"/>
  <c r="AH63" i="3"/>
  <c r="AH319" i="3"/>
  <c r="AH321" i="3"/>
  <c r="AH249" i="3"/>
  <c r="AJ72" i="3"/>
  <c r="AH340" i="3"/>
  <c r="AG90" i="3"/>
  <c r="AJ90" i="3" s="1"/>
  <c r="AF314" i="3"/>
  <c r="AJ315" i="3" s="1"/>
  <c r="AH275" i="3"/>
  <c r="AJ148" i="3"/>
  <c r="AH269" i="3"/>
  <c r="AH148" i="3"/>
  <c r="AH242" i="3"/>
  <c r="AJ65" i="3"/>
  <c r="AH264" i="3"/>
  <c r="AH237" i="3"/>
  <c r="AH246" i="3"/>
  <c r="AH68" i="3"/>
  <c r="AH173" i="3"/>
  <c r="AH278" i="3"/>
  <c r="AH272" i="3"/>
</calcChain>
</file>

<file path=xl/sharedStrings.xml><?xml version="1.0" encoding="utf-8"?>
<sst xmlns="http://schemas.openxmlformats.org/spreadsheetml/2006/main" count="3268" uniqueCount="597">
  <si>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</si>
  <si>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</si>
  <si>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</si>
  <si>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</si>
  <si>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</si>
  <si>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</si>
  <si>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</si>
  <si>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</si>
  <si>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</si>
  <si>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</si>
  <si>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</si>
  <si>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</si>
  <si>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</si>
  <si>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</si>
  <si>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</si>
  <si>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</si>
  <si>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１  住宅の専用部分に係る基準</t>
  </si>
  <si>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</si>
  <si>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</si>
  <si>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</si>
  <si>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</si>
  <si>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</si>
  <si>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</si>
  <si>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</si>
  <si>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</si>
  <si>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</si>
  <si>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</si>
  <si>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</si>
  <si>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</si>
  <si>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</si>
  <si>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</si>
  <si>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</si>
  <si>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</si>
  <si>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</si>
  <si>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</si>
  <si>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</si>
  <si>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</si>
  <si>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</si>
  <si>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</si>
  <si>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</si>
  <si>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</si>
  <si>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</si>
  <si>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</si>
  <si>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</si>
  <si>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</si>
  <si>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</si>
  <si>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</si>
  <si>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</si>
  <si>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</si>
  <si>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</si>
  <si>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</si>
  <si>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</si>
  <si>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</si>
  <si>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</si>
  <si>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</si>
  <si>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</si>
  <si>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</si>
  <si>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</si>
  <si>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</si>
  <si>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</si>
  <si>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</si>
  <si>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</si>
  <si>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</si>
  <si>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</si>
  <si>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</si>
  <si>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</si>
  <si>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</si>
  <si>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</si>
  <si>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</si>
  <si>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</si>
  <si>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</si>
  <si>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改修</t>
    <rPh sb="0" eb="2">
      <t>カイシュウ</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</si>
  <si>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</si>
  <si>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</si>
  <si>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</si>
  <si>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</si>
  <si>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</si>
  <si>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</si>
  <si>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</si>
  <si>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</si>
  <si>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</si>
  <si>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</si>
  <si>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</si>
  <si>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</si>
  <si>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</si>
  <si>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</si>
  <si>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</si>
  <si>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</si>
  <si>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</si>
  <si>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</si>
  <si>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</si>
  <si>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</si>
  <si>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</si>
  <si>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</si>
  <si>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</si>
  <si>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</si>
  <si>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</si>
  <si>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</si>
  <si>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</si>
  <si>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</si>
  <si>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</si>
  <si>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①～⑥該当あり下記のとおり非適合</t>
    <rPh sb="3" eb="5">
      <t>ガイトウ</t>
    </rPh>
    <rPh sb="7" eb="9">
      <t>カキ</t>
    </rPh>
    <rPh sb="13" eb="14">
      <t>ヒ</t>
    </rPh>
    <rPh sb="14" eb="16">
      <t>テキゴウ</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</si>
  <si>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</si>
  <si>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</si>
  <si>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</si>
  <si>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</si>
  <si>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</si>
  <si>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</si>
  <si>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</si>
  <si>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</si>
  <si>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</si>
  <si>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</si>
  <si>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</si>
  <si>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</si>
  <si>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該当部位あり</t>
    <rPh sb="0" eb="2">
      <t>ガイトウ</t>
    </rPh>
    <rPh sb="2" eb="4">
      <t>ブイ</t>
    </rPh>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</si>
  <si>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</si>
  <si>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</si>
  <si>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</si>
  <si>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</si>
  <si>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</si>
  <si>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</si>
  <si>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</si>
  <si>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</si>
  <si>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</si>
  <si>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</si>
  <si>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</si>
  <si>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</si>
  <si>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</si>
  <si>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低い</t>
    <rPh sb="0" eb="1">
      <t>ヒク</t>
    </rPh>
    <phoneticPr fontId="19"/>
  </si>
  <si>
    <t>ｅ その他の部分の床より高い位置にあること｡</t>
    <phoneticPr fontId="19"/>
  </si>
  <si>
    <t>単純段差</t>
    <rPh sb="0" eb="2">
      <t>タンジュン</t>
    </rPh>
    <rPh sb="2" eb="4">
      <t>ダンサ</t>
    </rPh>
    <phoneticPr fontId="19"/>
  </si>
  <si>
    <t>段差の高さ</t>
    <rPh sb="0" eb="2">
      <t>ダンサ</t>
    </rPh>
    <rPh sb="3" eb="4">
      <t>タカ</t>
    </rPh>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</si>
  <si>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</si>
  <si>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</si>
  <si>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またぎ高さ</t>
    <rPh sb="3" eb="4">
      <t>タカ</t>
    </rPh>
    <phoneticPr fontId="19"/>
  </si>
  <si>
    <t>段差の種類</t>
    <rPh sb="0" eb="2">
      <t>ダンサ</t>
    </rPh>
    <rPh sb="3" eb="5">
      <t>シュルイ</t>
    </rPh>
    <phoneticPr fontId="19"/>
  </si>
  <si>
    <t>またぎ段差</t>
    <rPh sb="3" eb="5">
      <t>ダンサ</t>
    </rPh>
    <phoneticPr fontId="19"/>
  </si>
  <si>
    <t>種類：</t>
    <rPh sb="0" eb="2">
      <t>シュルイ</t>
    </rPh>
    <phoneticPr fontId="19"/>
  </si>
  <si>
    <t>手すり設置</t>
    <rPh sb="0" eb="1">
      <t>テ</t>
    </rPh>
    <rPh sb="3" eb="5">
      <t>セッチ</t>
    </rPh>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</si>
  <si>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</si>
  <si>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</si>
  <si>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</si>
  <si>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</si>
  <si>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</si>
  <si>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</si>
  <si>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</si>
  <si>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</si>
  <si>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</si>
  <si>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</si>
  <si>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</si>
  <si>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</si>
  <si>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幅</t>
    <rPh sb="0" eb="1">
      <t>ハバ</t>
    </rPh>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</si>
  <si>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</si>
  <si>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</si>
  <si>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</si>
  <si>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</si>
  <si>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</si>
  <si>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</si>
  <si>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</si>
  <si>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</si>
  <si>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</si>
  <si>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</si>
  <si>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</si>
  <si>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</si>
  <si>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</si>
  <si>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</si>
  <si>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</si>
  <si>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</si>
  <si>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</si>
  <si>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r>
      <t xml:space="preserve">(３)
階　段
</t>
    </r>
    <r>
      <rPr>
        <sz val="9"/>
        <rFont val="ＭＳ Ｐゴシック"/>
        <family val="3"/>
        <charset val="128"/>
      </rPr>
      <t xml:space="preserve">
※専用住戸
　内部</t>
    </r>
    <rPh sb="4" eb="5">
      <t>カイ</t>
    </rPh>
    <rPh sb="6" eb="7">
      <t>ダン</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</si>
  <si>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</si>
  <si>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</si>
  <si>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</si>
  <si>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</si>
  <si>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</si>
  <si>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</si>
  <si>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</si>
  <si>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</si>
  <si>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</si>
  <si>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</si>
  <si>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</si>
  <si>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</si>
  <si>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</si>
  <si>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</si>
  <si>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</si>
  <si>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</si>
  <si>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</si>
  <si>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</si>
  <si>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</si>
  <si>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</si>
  <si>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</si>
  <si>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</si>
  <si>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</si>
  <si>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</si>
  <si>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</si>
  <si>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</si>
  <si>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</si>
  <si>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</si>
  <si>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</si>
  <si>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</si>
  <si>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</si>
  <si>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</si>
  <si>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</si>
  <si>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</si>
  <si>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</si>
  <si>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</si>
  <si>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</si>
  <si>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</si>
  <si>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</si>
  <si>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</si>
  <si>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</si>
  <si>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</si>
  <si>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</si>
  <si>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</si>
  <si>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</si>
  <si>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</si>
  <si>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</si>
  <si>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</si>
  <si>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</si>
  <si>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</si>
  <si>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</si>
  <si>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</si>
  <si>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</si>
  <si>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</si>
  <si>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</si>
  <si>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</si>
  <si>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</si>
  <si>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</si>
  <si>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</si>
  <si>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</si>
  <si>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</si>
  <si>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</si>
  <si>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</si>
  <si>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</si>
  <si>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</si>
  <si>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</si>
  <si>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</si>
  <si>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</si>
  <si>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</si>
  <si>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</si>
  <si>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</si>
  <si>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</si>
  <si>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</si>
  <si>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</si>
  <si>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</si>
  <si>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</si>
  <si>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</si>
  <si>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</si>
  <si>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</si>
  <si>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</si>
  <si>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</si>
  <si>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</si>
  <si>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</si>
  <si>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</si>
  <si>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</si>
  <si>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</si>
  <si>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</si>
  <si>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</si>
  <si>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</si>
  <si>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</si>
  <si>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</si>
  <si>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</si>
  <si>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</si>
  <si>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</si>
  <si>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</si>
  <si>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住戸内に階の区別はなく該当しない</t>
    <rPh sb="0" eb="2">
      <t>ジュウコ</t>
    </rPh>
    <rPh sb="2" eb="3">
      <t>ナイ</t>
    </rPh>
    <rPh sb="4" eb="5">
      <t>カイ</t>
    </rPh>
    <rPh sb="6" eb="8">
      <t>クベツ</t>
    </rPh>
    <rPh sb="11" eb="13">
      <t>ガイトウ</t>
    </rPh>
    <phoneticPr fontId="19"/>
  </si>
  <si>
    <t>階の別あるが同一階</t>
    <rPh sb="0" eb="1">
      <t>カイ</t>
    </rPh>
    <rPh sb="2" eb="3">
      <t>ベツ</t>
    </rPh>
    <rPh sb="6" eb="8">
      <t>ドウイツ</t>
    </rPh>
    <rPh sb="8" eb="9">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</si>
  <si>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</si>
  <si>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</si>
  <si>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</si>
  <si>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</si>
  <si>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</si>
  <si>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</si>
  <si>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</si>
  <si>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</si>
  <si>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</si>
  <si>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</si>
  <si>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</si>
  <si>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</si>
  <si>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</si>
  <si>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</si>
  <si>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寝室の面積（内法寸法）</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</si>
  <si>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</si>
  <si>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</si>
  <si>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</si>
  <si>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</si>
  <si>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</si>
  <si>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</si>
  <si>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</si>
  <si>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</si>
  <si>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</si>
  <si>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</si>
  <si>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</si>
  <si>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</si>
  <si>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</si>
  <si>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</si>
  <si>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②  段が設けられている場合にあっては、当該段が(２)イの①から④までに掲げる基準※に適合していること。</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</si>
  <si>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</si>
  <si>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</si>
  <si>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</si>
  <si>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</si>
  <si>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</si>
  <si>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</si>
  <si>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</si>
  <si>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</si>
  <si>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</si>
  <si>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</si>
  <si>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</si>
  <si>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</si>
  <si>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</si>
  <si>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</si>
  <si>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</si>
  <si>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</si>
  <si>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</si>
  <si>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</si>
  <si>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</si>
  <si>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</si>
  <si>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</si>
  <si>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</si>
  <si>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</si>
  <si>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</si>
  <si>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</si>
  <si>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</si>
  <si>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</si>
  <si>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</si>
  <si>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</si>
  <si>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</si>
  <si>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</si>
  <si>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</si>
  <si>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</si>
  <si>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</si>
  <si>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</si>
  <si>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</si>
  <si>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</si>
  <si>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左２～３行目をみたして適合　→</t>
    <rPh sb="0" eb="1">
      <t>ヒダリ</t>
    </rPh>
    <rPh sb="4" eb="6">
      <t>ギョウメ</t>
    </rPh>
    <rPh sb="11" eb="13">
      <t>テキゴウ</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</si>
  <si>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</si>
  <si>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</si>
  <si>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</si>
  <si>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</si>
  <si>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</si>
  <si>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</si>
  <si>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</si>
  <si>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該当しない→</t>
    <rPh sb="0" eb="2">
      <t>ガイトウ</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</si>
  <si>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</si>
  <si>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</si>
  <si>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</si>
  <si>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</si>
  <si>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</si>
  <si>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</si>
  <si>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</si>
  <si>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</si>
  <si>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④ 手すりが、少なくとも片側に設けられていること。</t>
    <phoneticPr fontId="19"/>
  </si>
  <si>
    <t>□</t>
    <phoneticPr fontId="19"/>
  </si>
  <si>
    <t>あり</t>
    <phoneticPr fontId="19"/>
  </si>
  <si>
    <t>なし</t>
    <phoneticPr fontId="19"/>
  </si>
  <si>
    <t>③ 最上段の通路等への食い込み部分及び最下段の通路等への突出部分が設けられていないこと。</t>
    <phoneticPr fontId="19"/>
  </si>
  <si>
    <t>□□□</t>
    <phoneticPr fontId="19"/>
  </si>
  <si>
    <t>□□■</t>
    <phoneticPr fontId="19"/>
  </si>
  <si>
    <t>□■□</t>
    <phoneticPr fontId="19"/>
  </si>
  <si>
    <t>■□□</t>
    <phoneticPr fontId="19"/>
  </si>
  <si>
    <t>mm</t>
    <phoneticPr fontId="19"/>
  </si>
  <si>
    <t>② 蹴込みが30mm以下であること。</t>
    <phoneticPr fontId="19"/>
  </si>
  <si>
    <t>□</t>
    <phoneticPr fontId="19"/>
  </si>
  <si>
    <t>イ  次の①から④まで（住戸のある階においてエレベーターを利用できる場合にあっては、③及び④）に掲げる基準に適合していること。</t>
    <phoneticPr fontId="19"/>
  </si>
  <si>
    <t>□□□□</t>
    <phoneticPr fontId="19"/>
  </si>
  <si>
    <t>□□□■</t>
    <phoneticPr fontId="19"/>
  </si>
  <si>
    <t>□□■□</t>
    <phoneticPr fontId="19"/>
  </si>
  <si>
    <t>□■□□</t>
    <phoneticPr fontId="19"/>
  </si>
  <si>
    <t>■□□□</t>
    <phoneticPr fontId="19"/>
  </si>
  <si>
    <t>(２)
主たる共用の階段</t>
  </si>
  <si>
    <t>ロ  直接外部に開放されている共用廊下（１階に存するものを除く。）にあっては、次に掲げる基準に適合していること。</t>
    <phoneticPr fontId="19"/>
  </si>
  <si>
    <t>(１) 
共用廊下</t>
  </si>
  <si>
    <t>□□</t>
    <phoneticPr fontId="19"/>
  </si>
  <si>
    <t>□■</t>
    <phoneticPr fontId="19"/>
  </si>
  <si>
    <t>■□</t>
    <phoneticPr fontId="19"/>
  </si>
  <si>
    <t>b エントランスホールその他手すりに沿って通行することが動線を著しく延長させる部分</t>
    <phoneticPr fontId="19"/>
  </si>
  <si>
    <t>ａ 住戸その他の室の出入口、交差する動線がある部分その他やむを得ず手すりを設けることのできない部分</t>
    <phoneticPr fontId="19"/>
  </si>
  <si>
    <t>※
(２)イ
①から④</t>
    <phoneticPr fontId="19"/>
  </si>
  <si>
    <t>１／</t>
    <phoneticPr fontId="19"/>
  </si>
  <si>
    <t>傾斜路と段の併設で対応（ⅱに記述）</t>
    <rPh sb="0" eb="2">
      <t>ケイシャ</t>
    </rPh>
    <rPh sb="2" eb="3">
      <t>ロ</t>
    </rPh>
    <rPh sb="4" eb="5">
      <t>ダン</t>
    </rPh>
    <rPh sb="6" eb="8">
      <t>ヘイセツ</t>
    </rPh>
    <rPh sb="9" eb="11">
      <t>タイオウ</t>
    </rPh>
    <rPh sb="14" eb="16">
      <t>キジュツ</t>
    </rPh>
    <phoneticPr fontId="19"/>
  </si>
  <si>
    <t>(１) 
共用廊下</t>
    <phoneticPr fontId="19"/>
  </si>
  <si>
    <t>２  住宅の共用部分に係る基準</t>
    <phoneticPr fontId="19"/>
  </si>
  <si>
    <t>（４）
部屋の配置</t>
    <rPh sb="4" eb="6">
      <t>ヘヤ</t>
    </rPh>
    <rPh sb="7" eb="9">
      <t>ハイチ</t>
    </rPh>
    <phoneticPr fontId="19"/>
  </si>
  <si>
    <t>② 腰壁の高さが300mm以上650mm未満の場合にあっては、腰壁等から800mm以上の高さに達するように設けられていること。</t>
    <phoneticPr fontId="19"/>
  </si>
  <si>
    <t>① 腰壁その他足がかりとなるおそれのある部分（以下「腰壁等」という。）の高さが650mm以上1,100mm未満の場合にあっては、床面から1,100mm以上の高さに達するように設けられていること。</t>
    <phoneticPr fontId="19"/>
  </si>
  <si>
    <t>バルコニー</t>
    <phoneticPr fontId="19"/>
  </si>
  <si>
    <t>■</t>
    <phoneticPr fontId="19"/>
  </si>
  <si>
    <r>
      <t xml:space="preserve">(３)
手すり
</t>
    </r>
    <r>
      <rPr>
        <sz val="9"/>
        <rFont val="ＭＳ Ｐゴシック"/>
        <family val="3"/>
        <charset val="128"/>
      </rPr>
      <t xml:space="preserve">
※専用住戸
　内部</t>
    </r>
    <phoneticPr fontId="19"/>
  </si>
  <si>
    <t>③　180度屈曲部分が４段で構成され、かつ、その踏面の狭い方の形状が下から60度、30度、30度及び60度の順となる回り階段の部分</t>
    <phoneticPr fontId="19"/>
  </si>
  <si>
    <t>②　90度屈曲部分が踊場から上３段以内で構成され、かつ、その踏面の狭い方の形状がすべて30度以上となる回り階段の部分</t>
    <phoneticPr fontId="19"/>
  </si>
  <si>
    <t>□□□□□</t>
    <phoneticPr fontId="19"/>
  </si>
  <si>
    <t>□□□■□</t>
    <phoneticPr fontId="19"/>
  </si>
  <si>
    <t>□□■□□</t>
    <phoneticPr fontId="19"/>
  </si>
  <si>
    <t>□■□□□</t>
    <phoneticPr fontId="19"/>
  </si>
  <si>
    <t>■□□□□</t>
    <phoneticPr fontId="19"/>
  </si>
  <si>
    <t>①　90度屈曲部分が下階の床から上３段以内で構成され、かつ、その踏面の狭い方の形状がすべて30度以上となる回り階段の部分</t>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</si>
  <si>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</si>
  <si>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 xml:space="preserve">22/21=1.048 </t>
    <phoneticPr fontId="19"/>
  </si>
  <si>
    <t>／</t>
    <phoneticPr fontId="19"/>
  </si>
  <si>
    <r>
      <t xml:space="preserve">(２)
階　段
</t>
    </r>
    <r>
      <rPr>
        <sz val="9"/>
        <rFont val="ＭＳ Ｐゴシック"/>
        <family val="3"/>
        <charset val="128"/>
      </rPr>
      <t xml:space="preserve">
※専用住戸
　内部</t>
    </r>
    <rPh sb="4" eb="5">
      <t>カイ</t>
    </rPh>
    <rPh sb="6" eb="7">
      <t>ダン</t>
    </rPh>
    <phoneticPr fontId="19"/>
  </si>
  <si>
    <t>室内上がり</t>
    <rPh sb="0" eb="2">
      <t>シツナイ</t>
    </rPh>
    <rPh sb="2" eb="3">
      <t>ア</t>
    </rPh>
    <phoneticPr fontId="19"/>
  </si>
  <si>
    <t>該当部あり</t>
    <rPh sb="0" eb="2">
      <t>ガイトウ</t>
    </rPh>
    <rPh sb="2" eb="3">
      <t>ブ</t>
    </rPh>
    <phoneticPr fontId="19"/>
  </si>
  <si>
    <t>該当部なし</t>
    <rPh sb="0" eb="2">
      <t>ガイトウ</t>
    </rPh>
    <rPh sb="2" eb="3">
      <t>ブ</t>
    </rPh>
    <phoneticPr fontId="19"/>
  </si>
  <si>
    <t>浴室出入口</t>
    <rPh sb="0" eb="2">
      <t>ヨクシツ</t>
    </rPh>
    <rPh sb="2" eb="3">
      <t>デ</t>
    </rPh>
    <rPh sb="3" eb="5">
      <t>イリグチ</t>
    </rPh>
    <phoneticPr fontId="19"/>
  </si>
  <si>
    <t>バルコニー</t>
    <phoneticPr fontId="19"/>
  </si>
  <si>
    <t>その他開口</t>
    <rPh sb="2" eb="3">
      <t>タ</t>
    </rPh>
    <rPh sb="3" eb="5">
      <t>カイコウ</t>
    </rPh>
    <phoneticPr fontId="19"/>
  </si>
  <si>
    <t>上がり框</t>
    <rPh sb="0" eb="1">
      <t>ア</t>
    </rPh>
    <rPh sb="3" eb="4">
      <t>カマチ</t>
    </rPh>
    <phoneticPr fontId="19"/>
  </si>
  <si>
    <t>玄関出入口</t>
    <rPh sb="0" eb="2">
      <t>ゲンカン</t>
    </rPh>
    <rPh sb="2" eb="3">
      <t>デ</t>
    </rPh>
    <rPh sb="3" eb="5">
      <t>イリグチ</t>
    </rPh>
    <phoneticPr fontId="19"/>
  </si>
  <si>
    <t>全ての床に5mm超の段差なく適合</t>
    <rPh sb="0" eb="1">
      <t>スベ</t>
    </rPh>
    <rPh sb="3" eb="4">
      <t>ユカ</t>
    </rPh>
    <rPh sb="8" eb="9">
      <t>コ</t>
    </rPh>
    <rPh sb="10" eb="12">
      <t>ダンサ</t>
    </rPh>
    <rPh sb="14" eb="16">
      <t>テキゴウ</t>
    </rPh>
    <phoneticPr fontId="19"/>
  </si>
  <si>
    <t>■</t>
    <phoneticPr fontId="19"/>
  </si>
  <si>
    <t>■なし</t>
    <phoneticPr fontId="19"/>
  </si>
  <si>
    <t>１．新築又は改修の別</t>
    <rPh sb="2" eb="4">
      <t>シンチク</t>
    </rPh>
    <rPh sb="4" eb="5">
      <t>マタ</t>
    </rPh>
    <rPh sb="6" eb="8">
      <t>カイシュウ</t>
    </rPh>
    <rPh sb="9" eb="10">
      <t>ベツ</t>
    </rPh>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</si>
  <si>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</si>
  <si>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</si>
  <si>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</si>
  <si>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イ  日常生活空間（高齢者の利用を想定する一の主たる便所、浴室、玄関、脱衣室、洗面所、寝室（以下「特定寝室」という。）、食事室、特定寝室の存する階（接地階（地上階のうち最も低い位置に存する階をいう。）を除く。）にあるバルコニー又は特定寝室の存する階にある全ての居室及びこれらを結ぶ一の主たる経路をいう。以下同じ。）内の床が、段差のない構造（５㎜以下の段差が生じるものを含む。以下同じ。）であること。
ただし、次に掲げるものにあっては、この限りでない。</t>
    <rPh sb="32" eb="34">
      <t>ゲンカン</t>
    </rPh>
    <rPh sb="113" eb="114">
      <t>マタ</t>
    </rPh>
    <rPh sb="127" eb="128">
      <t>スベ</t>
    </rPh>
    <rPh sb="132" eb="133">
      <t>オヨ</t>
    </rPh>
    <phoneticPr fontId="19"/>
  </si>
  <si>
    <t>住戸内の階段の各部の寸法が、次に掲げる基準に適合していること。ただし、ホームエレベーターが設けられている場合にあっては、この限りでない。</t>
    <rPh sb="0" eb="3">
      <t>ジュウコナイ</t>
    </rPh>
    <rPh sb="4" eb="6">
      <t>カイダン</t>
    </rPh>
    <rPh sb="7" eb="9">
      <t>カクブ</t>
    </rPh>
    <rPh sb="10" eb="12">
      <t>スンポウ</t>
    </rPh>
    <rPh sb="14" eb="15">
      <t>ツギ</t>
    </rPh>
    <rPh sb="16" eb="17">
      <t>カカ</t>
    </rPh>
    <rPh sb="19" eb="21">
      <t>キジュン</t>
    </rPh>
    <rPh sb="22" eb="24">
      <t>テキゴウ</t>
    </rPh>
    <rPh sb="45" eb="46">
      <t>モウ</t>
    </rPh>
    <rPh sb="52" eb="54">
      <t>バアイ</t>
    </rPh>
    <rPh sb="62" eb="63">
      <t>カギ</t>
    </rPh>
    <phoneticPr fontId="19"/>
  </si>
  <si>
    <t>イ  手すりが、次の表の空間の項に掲げる場所ごとに、それぞれ手すりの設置の基準の項に掲げる基準に適合していること。ただし、便所、浴室、玄関及び脱衣室にあっては、日常生活空間内に存するものに限る。</t>
    <rPh sb="12" eb="14">
      <t>クウカン</t>
    </rPh>
    <rPh sb="15" eb="16">
      <t>コウ</t>
    </rPh>
    <rPh sb="20" eb="22">
      <t>バショ</t>
    </rPh>
    <rPh sb="30" eb="31">
      <t>テ</t>
    </rPh>
    <rPh sb="34" eb="36">
      <t>セッチ</t>
    </rPh>
    <rPh sb="37" eb="39">
      <t>キジュン</t>
    </rPh>
    <rPh sb="40" eb="41">
      <t>コウ</t>
    </rPh>
    <phoneticPr fontId="19"/>
  </si>
  <si>
    <t>空間</t>
    <rPh sb="0" eb="2">
      <t>クウカン</t>
    </rPh>
    <phoneticPr fontId="19"/>
  </si>
  <si>
    <t>手すりの設置の基準</t>
    <rPh sb="0" eb="1">
      <t>テ</t>
    </rPh>
    <rPh sb="4" eb="6">
      <t>セッチ</t>
    </rPh>
    <rPh sb="7" eb="9">
      <t>キジュン</t>
    </rPh>
    <phoneticPr fontId="19"/>
  </si>
  <si>
    <t>少なくとも片側（勾配が45度を超える場合にあっては両側）に設けられていること。ただし、ホームエレベーターが設けられている場合にあっては、この限りでない。</t>
    <phoneticPr fontId="19"/>
  </si>
  <si>
    <t>ロ  転落防止のための手すりが、次の表の空間の項に掲げる場所ごとに、それぞれ手すりの設置の基準の項に掲げる基準に適合していること。ただし、外部の地面、床等からの高さが１ｍ以下の範囲にあるものその他転落のおそれのないものに設置されている手すりについては、この限りでない。</t>
    <rPh sb="20" eb="22">
      <t>クウカン</t>
    </rPh>
    <rPh sb="28" eb="30">
      <t>バショ</t>
    </rPh>
    <rPh sb="38" eb="39">
      <t>テ</t>
    </rPh>
    <rPh sb="42" eb="44">
      <t>セッチ</t>
    </rPh>
    <rPh sb="45" eb="47">
      <t>キジュン</t>
    </rPh>
    <rPh sb="48" eb="49">
      <t>コウ</t>
    </rPh>
    <rPh sb="110" eb="112">
      <t>セッチ</t>
    </rPh>
    <rPh sb="117" eb="118">
      <t>テ</t>
    </rPh>
    <phoneticPr fontId="19"/>
  </si>
  <si>
    <t>ハ 転落防止のための手すりの手すり子であって、床面、腰壁等又は窓台その他足がかりとなるおそれのある部分（以下「窓台等」という。）（腰壁等又は窓台等にあっては、その高さが650㎜未満のものに限る。）からの高さが800㎜以内の部分に存するものの相互の間隔が、内法寸法で110㎜以下であること。</t>
    <phoneticPr fontId="19"/>
  </si>
  <si>
    <r>
      <t>日常生活空間のうち、便所及び特定寝室が同一階に配置されていること。　　　</t>
    </r>
    <r>
      <rPr>
        <sz val="9"/>
        <rFont val="ＭＳ Ｐゴシック"/>
        <family val="3"/>
        <charset val="128"/>
      </rPr>
      <t>※専用住戸内部</t>
    </r>
    <rPh sb="0" eb="2">
      <t>ニチジョウ</t>
    </rPh>
    <rPh sb="2" eb="4">
      <t>セイカツ</t>
    </rPh>
    <rPh sb="4" eb="6">
      <t>クウカン</t>
    </rPh>
    <rPh sb="10" eb="12">
      <t>ベンジョ</t>
    </rPh>
    <rPh sb="12" eb="13">
      <t>オヨ</t>
    </rPh>
    <rPh sb="14" eb="16">
      <t>トクテイ</t>
    </rPh>
    <rPh sb="16" eb="18">
      <t>シンシツ</t>
    </rPh>
    <rPh sb="19" eb="21">
      <t>ドウイツ</t>
    </rPh>
    <rPh sb="21" eb="22">
      <t>カイ</t>
    </rPh>
    <rPh sb="23" eb="25">
      <t>ハイチ</t>
    </rPh>
    <phoneticPr fontId="19"/>
  </si>
  <si>
    <t>イ　共用廊下が、次に掲げる基準に適合していること。</t>
    <rPh sb="2" eb="4">
      <t>キョウヨウ</t>
    </rPh>
    <rPh sb="4" eb="6">
      <t>ロウカ</t>
    </rPh>
    <rPh sb="8" eb="9">
      <t>ツギ</t>
    </rPh>
    <rPh sb="10" eb="11">
      <t>カカ</t>
    </rPh>
    <rPh sb="13" eb="15">
      <t>キジュン</t>
    </rPh>
    <rPh sb="16" eb="18">
      <t>テキゴウ</t>
    </rPh>
    <phoneticPr fontId="19"/>
  </si>
  <si>
    <t>①　次のいずれかに該当すること。</t>
    <rPh sb="2" eb="3">
      <t>ツギ</t>
    </rPh>
    <rPh sb="9" eb="11">
      <t>ガイトウ</t>
    </rPh>
    <phoneticPr fontId="19"/>
  </si>
  <si>
    <t>ａ　共用廊下の床が、段差のない構造であること。</t>
    <rPh sb="2" eb="4">
      <t>キョウヨウ</t>
    </rPh>
    <rPh sb="4" eb="6">
      <t>ロウカ</t>
    </rPh>
    <rPh sb="7" eb="8">
      <t>ユカ</t>
    </rPh>
    <rPh sb="10" eb="12">
      <t>ダンサ</t>
    </rPh>
    <rPh sb="15" eb="17">
      <t>コウゾウ</t>
    </rPh>
    <phoneticPr fontId="19"/>
  </si>
  <si>
    <t>ⅱ  段が設けられている場合にあっては、当該段が(２)イに掲げる基準※に適合していること。</t>
    <phoneticPr fontId="19"/>
  </si>
  <si>
    <t>②  転落防止のための手すりの手すり子であって、床面又は腰壁等（その高さが650㎜未満のものに限る。）からの高さが800㎜以内の部分に存するものの相互の間隔が、内法寸法で110㎜以下であること。</t>
    <rPh sb="26" eb="27">
      <t>マタ</t>
    </rPh>
    <phoneticPr fontId="19"/>
  </si>
  <si>
    <t>① 踏面が240mm以上であり、かつ、けあげの寸法の２倍と踏面の寸法の和が550mm以上650mm以下であること。</t>
    <phoneticPr fontId="19"/>
  </si>
  <si>
    <t>ロ  直接外部に開放されている主たる共用の階段にあっては、次に掲げる基準に適合していること。ただし、その高さが１ｍ以下の階段の部分については、この限りでない。</t>
    <phoneticPr fontId="19"/>
  </si>
  <si>
    <t>②  転落防止のための手すりの手すり子であって、踏面の先端又は腰壁等（その高さが650㎜未満のものに限る。）からの高さが800㎜以内の部分に存するものの相互の間隔が、内法寸法で110㎜以下であること。</t>
    <rPh sb="29" eb="30">
      <t>マタ</t>
    </rPh>
    <phoneticPr fontId="19"/>
  </si>
  <si>
    <t>③ 腰壁等の高さが300mm未満の場合にあっては、床面から1,100mm以上の高さに達するように設けられていること。</t>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</si>
  <si>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</si>
  <si>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</si>
  <si>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</si>
  <si>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</si>
  <si>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</si>
  <si>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</si>
  <si>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</si>
  <si>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</si>
  <si>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</si>
  <si>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</si>
  <si>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</si>
  <si>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</si>
  <si>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</si>
  <si>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</si>
  <si>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</si>
  <si>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</si>
  <si>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</si>
  <si>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</si>
  <si>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</si>
  <si>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Ｂの1(2)記載参照</t>
    <phoneticPr fontId="19"/>
  </si>
  <si>
    <t>Ｂの1(3)記載参照</t>
    <phoneticPr fontId="19"/>
  </si>
  <si>
    <t>Ｂの2(2)記載参照</t>
    <phoneticPr fontId="19"/>
  </si>
  <si>
    <t>Ｂ（国土交通省・厚生労働省関係高齢者の居住の安定確保に関する法律施行規則第10条第５号に規定する基準）の1(1)、2(1)記載参照</t>
    <rPh sb="61" eb="63">
      <t>キサイ</t>
    </rPh>
    <rPh sb="63" eb="65">
      <t>サンショウ</t>
    </rPh>
    <phoneticPr fontId="19"/>
  </si>
  <si>
    <t>■■□□</t>
    <phoneticPr fontId="19"/>
  </si>
  <si>
    <t>■□■□</t>
    <phoneticPr fontId="19"/>
  </si>
  <si>
    <t>■□□■</t>
    <phoneticPr fontId="19"/>
  </si>
  <si>
    <t>一　床は、原則として段差のない構造のものであること。</t>
    <phoneticPr fontId="19"/>
  </si>
  <si>
    <t>二 　居住部分内の階段の各部の寸法は、次の各式に適合する
　ものであること。</t>
    <phoneticPr fontId="19"/>
  </si>
  <si>
    <t>三 　主たる共用の階段の各部の寸法は、次の各式に適合する
　ものであること。</t>
    <phoneticPr fontId="19"/>
  </si>
  <si>
    <t>二　廊下の幅</t>
    <phoneticPr fontId="19"/>
  </si>
  <si>
    <t>三　出入口の幅</t>
    <phoneticPr fontId="19"/>
  </si>
  <si>
    <t>四　浴室</t>
    <phoneticPr fontId="19"/>
  </si>
  <si>
    <t>※複数ある場合は最も厳しい状況を記入</t>
    <phoneticPr fontId="19"/>
  </si>
  <si>
    <t>cm</t>
    <phoneticPr fontId="19"/>
  </si>
  <si>
    <t>五　住戸内の階段の各部の寸法は、次の各式に適合するもの
　であること。</t>
    <phoneticPr fontId="19"/>
  </si>
  <si>
    <t>六　主たる共用の階段の各部の寸法は、次の各式に適合する
　ものであること。</t>
    <phoneticPr fontId="19"/>
  </si>
  <si>
    <t>七　以下には手すりを設けること</t>
    <phoneticPr fontId="19"/>
  </si>
  <si>
    <t>Ｂの1(4)記載参照</t>
    <phoneticPr fontId="19"/>
  </si>
  <si>
    <t>住戸内の階段</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</si>
  <si>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</si>
  <si>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</si>
  <si>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既存の建物の改良（用途の変更を伴うものを含む。）により整備されるサービス付き高齢者向け住宅に係る法第５条第１項の登録が行われる場合において、建築材料又は構造方法により、別紙２①に掲げる基準をそのまま適用することが適当でないと登録主体が認める場合に限り適用されます。</t>
    <rPh sb="37" eb="38">
      <t>ツ</t>
    </rPh>
    <rPh sb="39" eb="42">
      <t>コウレイシャ</t>
    </rPh>
    <rPh sb="42" eb="43">
      <t>ム</t>
    </rPh>
    <rPh sb="44" eb="46">
      <t>ジュウタク</t>
    </rPh>
    <rPh sb="47" eb="48">
      <t>カカ</t>
    </rPh>
    <rPh sb="49" eb="50">
      <t>ホウ</t>
    </rPh>
    <rPh sb="50" eb="51">
      <t>ダイ</t>
    </rPh>
    <rPh sb="52" eb="53">
      <t>ジョウ</t>
    </rPh>
    <rPh sb="53" eb="54">
      <t>ダイ</t>
    </rPh>
    <rPh sb="55" eb="56">
      <t>コウ</t>
    </rPh>
    <rPh sb="57" eb="59">
      <t>トウロク</t>
    </rPh>
    <rPh sb="60" eb="61">
      <t>オコナ</t>
    </rPh>
    <rPh sb="64" eb="66">
      <t>バアイ</t>
    </rPh>
    <rPh sb="71" eb="73">
      <t>ケンチク</t>
    </rPh>
    <rPh sb="73" eb="75">
      <t>ザイリョウ</t>
    </rPh>
    <rPh sb="75" eb="76">
      <t>マタ</t>
    </rPh>
    <rPh sb="77" eb="79">
      <t>コウゾウ</t>
    </rPh>
    <rPh sb="79" eb="81">
      <t>ホウホウ</t>
    </rPh>
    <rPh sb="85" eb="87">
      <t>ベッシ</t>
    </rPh>
    <rPh sb="113" eb="115">
      <t>トウロク</t>
    </rPh>
    <rPh sb="115" eb="117">
      <t>シュタイ</t>
    </rPh>
    <rPh sb="124" eb="125">
      <t>カギ</t>
    </rPh>
    <phoneticPr fontId="19"/>
  </si>
  <si>
    <t>①  玄関の出入口の段差</t>
    <phoneticPr fontId="19"/>
  </si>
  <si>
    <t>②  玄関の上がりかまちの段差</t>
    <phoneticPr fontId="19"/>
  </si>
  <si>
    <t>③  勝手口その他屋外に面する開口部（玄関を
　　除く。）の出入口及び上がりかまちの段差</t>
    <phoneticPr fontId="19"/>
  </si>
  <si>
    <t>④  バルコニーの出入口の段差</t>
    <phoneticPr fontId="19"/>
  </si>
  <si>
    <t>⑤  浴室の出入口の段差</t>
    <phoneticPr fontId="19"/>
  </si>
  <si>
    <t>①～⑥以外に5mm超の段差なく適合</t>
    <rPh sb="3" eb="5">
      <t>イガイ</t>
    </rPh>
    <rPh sb="9" eb="10">
      <t>コ</t>
    </rPh>
    <rPh sb="11" eb="13">
      <t>ダンサ</t>
    </rPh>
    <rPh sb="15" eb="17">
      <t>テキゴウ</t>
    </rPh>
    <phoneticPr fontId="19"/>
  </si>
  <si>
    <t>①～⑥以外にも5mm超の段差あり非適合</t>
    <rPh sb="3" eb="5">
      <t>イガイ</t>
    </rPh>
    <rPh sb="10" eb="11">
      <t>コ</t>
    </rPh>
    <rPh sb="12" eb="14">
      <t>ダンサ</t>
    </rPh>
    <rPh sb="16" eb="17">
      <t>ヒ</t>
    </rPh>
    <rPh sb="17" eb="19">
      <t>テキゴウ</t>
    </rPh>
    <phoneticPr fontId="19"/>
  </si>
  <si>
    <t>①～⑥の該当部あり</t>
    <rPh sb="4" eb="6">
      <t>ガイトウ</t>
    </rPh>
    <rPh sb="6" eb="7">
      <t>ブ</t>
    </rPh>
    <phoneticPr fontId="19"/>
  </si>
  <si>
    <t>以下の欄は、既に登録を受けている建物について、登録の更新の申請に際し、登録申請時から変更がない場合に限り使用してください。</t>
    <rPh sb="0" eb="2">
      <t>イカ</t>
    </rPh>
    <rPh sb="3" eb="4">
      <t>ラン</t>
    </rPh>
    <rPh sb="6" eb="7">
      <t>スデ</t>
    </rPh>
    <rPh sb="8" eb="10">
      <t>トウロク</t>
    </rPh>
    <rPh sb="11" eb="12">
      <t>ウ</t>
    </rPh>
    <rPh sb="16" eb="18">
      <t>タテモノ</t>
    </rPh>
    <rPh sb="23" eb="25">
      <t>トウロク</t>
    </rPh>
    <rPh sb="26" eb="28">
      <t>コウシン</t>
    </rPh>
    <rPh sb="29" eb="31">
      <t>シンセイ</t>
    </rPh>
    <rPh sb="32" eb="33">
      <t>サイ</t>
    </rPh>
    <rPh sb="35" eb="37">
      <t>トウロク</t>
    </rPh>
    <rPh sb="37" eb="40">
      <t>シンセイジ</t>
    </rPh>
    <rPh sb="42" eb="44">
      <t>ヘンコウ</t>
    </rPh>
    <rPh sb="47" eb="49">
      <t>バアイ</t>
    </rPh>
    <rPh sb="50" eb="51">
      <t>カギ</t>
    </rPh>
    <rPh sb="52" eb="54">
      <t>シヨウ</t>
    </rPh>
    <phoneticPr fontId="19"/>
  </si>
  <si>
    <t>登録の更新を受けようとする建物の状況は、　　　　年　　　月　　　日時点で、上記のとおりであることを誓約します。</t>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</si>
  <si>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</si>
  <si>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</si>
  <si>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　サービス付き高齢者向け住宅の登録</t>
    <rPh sb="5" eb="6">
      <t>ツ</t>
    </rPh>
    <rPh sb="7" eb="11">
      <t>コウレイシャム</t>
    </rPh>
    <rPh sb="12" eb="14">
      <t>ジュウタク</t>
    </rPh>
    <rPh sb="15" eb="17">
      <t>トウロク</t>
    </rPh>
    <phoneticPr fontId="19"/>
  </si>
  <si>
    <t>（４）
便所及び浴室</t>
    <rPh sb="4" eb="6">
      <t>ベンジョ</t>
    </rPh>
    <rPh sb="6" eb="7">
      <t>オヨ</t>
    </rPh>
    <rPh sb="8" eb="10">
      <t>ヨクシツ</t>
    </rPh>
    <phoneticPr fontId="19"/>
  </si>
  <si>
    <t>共同居住型賃貸住宅にあっては、共用部分に存する便所及び浴室が前項に掲げる基準に適合していること。</t>
    <phoneticPr fontId="19"/>
  </si>
  <si>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19"/>
  </si>
  <si>
    <t>共用部分に便所がない</t>
    <rPh sb="0" eb="2">
      <t>キョウヨウ</t>
    </rPh>
    <rPh sb="2" eb="4">
      <t>ブブン</t>
    </rPh>
    <rPh sb="5" eb="7">
      <t>ベンジョ</t>
    </rPh>
    <phoneticPr fontId="19"/>
  </si>
  <si>
    <t>①　長辺（軽微な改造により確保できる部分の長さを含む。）が内法寸法で1,300㎜以上であること。</t>
    <phoneticPr fontId="19"/>
  </si>
  <si>
    <t>②　便器の前方又は側方について、便器と壁の距離（ドアの開放により確保できる部分又は軽微な改造により確保できる部分の長さを含む。）が500㎜以上であること。</t>
    <phoneticPr fontId="19"/>
  </si>
  <si>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19"/>
  </si>
  <si>
    <t>共用部分に浴室がない</t>
    <rPh sb="0" eb="2">
      <t>キョウヨウ</t>
    </rPh>
    <rPh sb="2" eb="4">
      <t>ブブン</t>
    </rPh>
    <rPh sb="5" eb="7">
      <t>ヨクシツ</t>
    </rPh>
    <phoneticPr fontId="19"/>
  </si>
  <si>
    <t>イ　浴室の規模が次に掲げる基準に適合していること。</t>
    <rPh sb="2" eb="4">
      <t>ヨクシツ</t>
    </rPh>
    <rPh sb="5" eb="7">
      <t>キボ</t>
    </rPh>
    <rPh sb="8" eb="9">
      <t>ツギ</t>
    </rPh>
    <rPh sb="10" eb="11">
      <t>カカ</t>
    </rPh>
    <rPh sb="13" eb="15">
      <t>キジュン</t>
    </rPh>
    <rPh sb="16" eb="18">
      <t>テキゴウ</t>
    </rPh>
    <phoneticPr fontId="19"/>
  </si>
  <si>
    <t>ハ　浴槽出入りのための手すりが設けられていること。</t>
    <rPh sb="11" eb="12">
      <t>テ</t>
    </rPh>
    <phoneticPr fontId="19"/>
  </si>
  <si>
    <t>共用部分に浴室はなく該当しない</t>
    <rPh sb="0" eb="2">
      <t>キョウヨウ</t>
    </rPh>
    <rPh sb="2" eb="4">
      <t>ブブン</t>
    </rPh>
    <rPh sb="5" eb="7">
      <t>ヨクシツ</t>
    </rPh>
    <rPh sb="10" eb="12">
      <t>ガイトウ</t>
    </rPh>
    <phoneticPr fontId="19"/>
  </si>
  <si>
    <t>Ｂ1・２記載参照</t>
    <phoneticPr fontId="19"/>
  </si>
  <si>
    <t>専用部分に階段はなく該当しない</t>
    <rPh sb="0" eb="2">
      <t>センヨウ</t>
    </rPh>
    <rPh sb="2" eb="4">
      <t>ブブン</t>
    </rPh>
    <rPh sb="5" eb="7">
      <t>カイダン</t>
    </rPh>
    <rPh sb="10" eb="12">
      <t>ガイトウ</t>
    </rPh>
    <phoneticPr fontId="19"/>
  </si>
  <si>
    <t>階段あるがホームエレベーターも設置</t>
    <rPh sb="0" eb="2">
      <t>カイダン</t>
    </rPh>
    <rPh sb="15" eb="17">
      <t>セッチ</t>
    </rPh>
    <phoneticPr fontId="19"/>
  </si>
  <si>
    <t xml:space="preserve">
手すりの設置
</t>
    <rPh sb="1" eb="2">
      <t>テ</t>
    </rPh>
    <rPh sb="5" eb="7">
      <t>セッチ</t>
    </rPh>
    <phoneticPr fontId="19"/>
  </si>
  <si>
    <t>□</t>
  </si>
  <si>
    <t>専用部分に浴室はなく該当しない</t>
    <rPh sb="0" eb="2">
      <t>センヨウ</t>
    </rPh>
    <rPh sb="2" eb="4">
      <t>ブブン</t>
    </rPh>
    <rPh sb="5" eb="7">
      <t>ヨクシツ</t>
    </rPh>
    <rPh sb="10" eb="12">
      <t>ガイトウ</t>
    </rPh>
    <phoneticPr fontId="19"/>
  </si>
  <si>
    <t>共同居住型賃貸住宅にあっては、手すりが、次の表の(い)項に掲げる空間ごとに、(ろ)項に掲げる基準に適合していること。</t>
    <phoneticPr fontId="19"/>
  </si>
  <si>
    <t>立ち座りのためのものが設けられていること。</t>
    <phoneticPr fontId="19"/>
  </si>
  <si>
    <t>共用部分に便所はなく該当しない</t>
    <rPh sb="0" eb="2">
      <t>キョウヨウ</t>
    </rPh>
    <rPh sb="2" eb="4">
      <t>ブブン</t>
    </rPh>
    <rPh sb="5" eb="7">
      <t>ベンジョ</t>
    </rPh>
    <rPh sb="10" eb="12">
      <t>ガイトウ</t>
    </rPh>
    <phoneticPr fontId="19"/>
  </si>
  <si>
    <r>
      <rPr>
        <b/>
        <sz val="14"/>
        <color indexed="9"/>
        <rFont val="ＭＳ Ｐゴシック"/>
        <family val="3"/>
        <charset val="128"/>
      </rPr>
      <t>Ｂ</t>
    </r>
    <r>
      <rPr>
        <b/>
        <sz val="10"/>
        <color indexed="9"/>
        <rFont val="ＭＳ Ｐゴシック"/>
        <family val="3"/>
        <charset val="128"/>
      </rPr>
      <t>　【国土交通省・厚生労働省関係高齢者の居住の安定確保に関する法律施行規則第10条第５号に規定する基準】</t>
    </r>
    <phoneticPr fontId="19"/>
  </si>
  <si>
    <t>　加齢対応構造等に関する基準</t>
    <rPh sb="1" eb="3">
      <t>カレイ</t>
    </rPh>
    <rPh sb="3" eb="5">
      <t>タイオウ</t>
    </rPh>
    <rPh sb="5" eb="7">
      <t>コウゾウ</t>
    </rPh>
    <rPh sb="7" eb="8">
      <t>トウ</t>
    </rPh>
    <rPh sb="9" eb="10">
      <t>カン</t>
    </rPh>
    <rPh sb="12" eb="14">
      <t>キジュン</t>
    </rPh>
    <phoneticPr fontId="19"/>
  </si>
  <si>
    <t>便所、浴室及び住戸内の階段には、手すりを設けること。</t>
    <rPh sb="7" eb="9">
      <t>ジュウコ</t>
    </rPh>
    <phoneticPr fontId="19"/>
  </si>
  <si>
    <t>住戸内の階段</t>
    <rPh sb="0" eb="2">
      <t>ジュウコ</t>
    </rPh>
    <phoneticPr fontId="19"/>
  </si>
  <si>
    <r>
      <rPr>
        <b/>
        <sz val="14"/>
        <color indexed="9"/>
        <rFont val="ＭＳ Ｐゴシック"/>
        <family val="3"/>
        <charset val="128"/>
      </rPr>
      <t>Ｂ</t>
    </r>
    <r>
      <rPr>
        <b/>
        <sz val="10"/>
        <color indexed="9"/>
        <rFont val="ＭＳ Ｐゴシック"/>
        <family val="3"/>
        <charset val="128"/>
      </rPr>
      <t>　【高齢者の居住の安定確保に関する法律施行規則第38条第９号に規定する基準】</t>
    </r>
    <phoneticPr fontId="19"/>
  </si>
  <si>
    <t>階段あるが接地階の規模・設備が基準</t>
    <rPh sb="0" eb="2">
      <t>カイダン</t>
    </rPh>
    <rPh sb="5" eb="7">
      <t>セッチ</t>
    </rPh>
    <rPh sb="7" eb="8">
      <t>カイ</t>
    </rPh>
    <rPh sb="9" eb="11">
      <t>キボ</t>
    </rPh>
    <rPh sb="12" eb="14">
      <t>セツビ</t>
    </rPh>
    <rPh sb="15" eb="17">
      <t>キジュン</t>
    </rPh>
    <phoneticPr fontId="19"/>
  </si>
  <si>
    <t>に適合かつ日常生活空間の全部が設</t>
    <phoneticPr fontId="19"/>
  </si>
  <si>
    <t>置階にある</t>
    <phoneticPr fontId="19"/>
  </si>
  <si>
    <t>共用
便所</t>
    <rPh sb="0" eb="2">
      <t>キョウヨウ</t>
    </rPh>
    <phoneticPr fontId="19"/>
  </si>
  <si>
    <t>共用
浴室</t>
    <rPh sb="0" eb="2">
      <t>キョウヨウ</t>
    </rPh>
    <phoneticPr fontId="19"/>
  </si>
  <si>
    <t>□□□□■</t>
    <phoneticPr fontId="19"/>
  </si>
  <si>
    <t>５欄用</t>
    <rPh sb="1" eb="2">
      <t>ラン</t>
    </rPh>
    <rPh sb="2" eb="3">
      <t>ヨウ</t>
    </rPh>
    <phoneticPr fontId="19"/>
  </si>
  <si>
    <t>イ 　床が段差のない構造であること。</t>
    <phoneticPr fontId="19"/>
  </si>
  <si>
    <t>ロ　出入口の幅員（軽微な改造により確保できる部分の長さを含む。）が750mm以上であること。</t>
    <phoneticPr fontId="19"/>
  </si>
  <si>
    <t>左欄を満たして適合→</t>
    <rPh sb="0" eb="1">
      <t>ヒダリ</t>
    </rPh>
    <rPh sb="1" eb="2">
      <t>ラン</t>
    </rPh>
    <rPh sb="3" eb="4">
      <t>ミ</t>
    </rPh>
    <rPh sb="7" eb="9">
      <t>テキゴウ</t>
    </rPh>
    <phoneticPr fontId="19"/>
  </si>
  <si>
    <t>左欄を満たさず非適合→</t>
    <rPh sb="0" eb="1">
      <t>ヒダリ</t>
    </rPh>
    <rPh sb="1" eb="2">
      <t>ラン</t>
    </rPh>
    <rPh sb="3" eb="4">
      <t>ミ</t>
    </rPh>
    <rPh sb="7" eb="8">
      <t>ヒ</t>
    </rPh>
    <rPh sb="8" eb="10">
      <t>テキゴウ</t>
    </rPh>
    <phoneticPr fontId="19"/>
  </si>
  <si>
    <t>二　次のいずれかに掲げる基準に適合し、かつ、便器が腰掛け式であること。</t>
    <rPh sb="0" eb="1">
      <t>ニ</t>
    </rPh>
    <phoneticPr fontId="19"/>
  </si>
  <si>
    <t>ハ 便所が特定寝室の存する階にあること。</t>
    <phoneticPr fontId="19"/>
  </si>
  <si>
    <t>ホ 立ち座りのための手すりが設けられていること。</t>
    <rPh sb="10" eb="11">
      <t>テ</t>
    </rPh>
    <phoneticPr fontId="19"/>
  </si>
  <si>
    <t>①短辺が130cm以上（一戸建ての住宅以外の住宅の用途に供する建築物内の住宅の浴室にあっては、120cm以上）であること</t>
    <phoneticPr fontId="19"/>
  </si>
  <si>
    <t>②面積が２㎡以上（一戸建ての住宅以外の住宅の用途に供する建築物内の住宅の浴室にあっては、1.8㎡以上）であること</t>
    <phoneticPr fontId="19"/>
  </si>
  <si>
    <r>
      <t xml:space="preserve">(１)
段　差
</t>
    </r>
    <r>
      <rPr>
        <sz val="9"/>
        <rFont val="ＭＳ Ｐゴシック"/>
        <family val="3"/>
        <charset val="128"/>
      </rPr>
      <t>※専用住戸内部</t>
    </r>
    <r>
      <rPr>
        <sz val="10"/>
        <rFont val="ＭＳ Ｐゴシック"/>
        <family val="3"/>
        <charset val="128"/>
      </rPr>
      <t xml:space="preserve">
</t>
    </r>
    <rPh sb="10" eb="12">
      <t>センヨウ</t>
    </rPh>
    <rPh sb="12" eb="14">
      <t>ジュウコ</t>
    </rPh>
    <rPh sb="14" eb="16">
      <t>ナイブ</t>
    </rPh>
    <phoneticPr fontId="19"/>
  </si>
  <si>
    <t>ｂ  共用廊下の床に高低差が生じる場合にあっては、次に掲げる基準に適合していること。</t>
    <phoneticPr fontId="19"/>
  </si>
  <si>
    <t>ⅰ  勾配が1/12以下（高低差が80㎜以下の場合にあっては、1/8以下）の傾斜路が設けられている、又は当該傾斜路及び段が併設されていること。</t>
    <phoneticPr fontId="19"/>
  </si>
  <si>
    <t>少なくとも片側（勾配が45度を超える場合にあっては両側）に設けられていること。ただし、次に掲げる場合にあっては、この限りでない。
①　ホームエレベーターが設けられている場合
②　専用部分の階数が２以上の住宅であって、接地階の規模及び設備が規則第37条に掲げる基準（住宅の所在する市町村が市町村高齢者居住安定確保計画で別に定める場合、住宅の所在する都道府県が都道府県高齢者居住安定確保計画で別に定める場合（住宅の所在する市町村が市町村高齢者居住安定確保計画を定めている場合を除く。）にあってはその基準）に適合し、かつ、日常生活空間の全部が接地階にある場合</t>
    <phoneticPr fontId="19"/>
  </si>
  <si>
    <t>既存・改修</t>
    <rPh sb="0" eb="2">
      <t>キゾン</t>
    </rPh>
    <rPh sb="3" eb="5">
      <t>カイシュウ</t>
    </rPh>
    <phoneticPr fontId="19"/>
  </si>
  <si>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19"/>
  </si>
  <si>
    <t>設置済みで適合</t>
    <phoneticPr fontId="19"/>
  </si>
  <si>
    <t>左欄をみたさず非適合</t>
    <rPh sb="0" eb="2">
      <t>サラン</t>
    </rPh>
    <rPh sb="7" eb="8">
      <t>ヒ</t>
    </rPh>
    <rPh sb="8" eb="10">
      <t>テキゴウ</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</si>
  <si>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</si>
  <si>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ニ　浴室の出入口の幅（開き戸にあっては建具の厚み、引き戸にあっては引き残しを勘案した通行上有効な幅員とする）が600mm以上であること。</t>
    <phoneticPr fontId="19"/>
  </si>
  <si>
    <t>　終身賃貸事業の届出</t>
    <rPh sb="1" eb="3">
      <t>シュウシン</t>
    </rPh>
    <rPh sb="3" eb="5">
      <t>チンタイ</t>
    </rPh>
    <rPh sb="5" eb="7">
      <t>ジギョウ</t>
    </rPh>
    <rPh sb="8" eb="10">
      <t>トドケデ</t>
    </rPh>
    <phoneticPr fontId="19"/>
  </si>
  <si>
    <r>
      <rPr>
        <b/>
        <sz val="14"/>
        <color indexed="9"/>
        <rFont val="ＭＳ Ｐゴシック"/>
        <family val="3"/>
        <charset val="128"/>
      </rPr>
      <t>Ａ</t>
    </r>
    <r>
      <rPr>
        <b/>
        <sz val="10"/>
        <color indexed="9"/>
        <rFont val="ＭＳ Ｐゴシック"/>
        <family val="3"/>
        <charset val="128"/>
      </rPr>
      <t>　【国土交通省・厚生労働省関係高齢者の居住の安定確保に関する法律施行規則第10条第１号から第４号までに規定する基準】</t>
    </r>
    <rPh sb="46" eb="47">
      <t>ダイ</t>
    </rPh>
    <phoneticPr fontId="19"/>
  </si>
  <si>
    <r>
      <t>終身賃貸事業の用に供する賃貸住宅に係る加齢対応構造等のチェックリスト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【高齢者の居住の安定確保に関する法律施行規則第38条ただし書に規定する基準】</t>
    </r>
    <rPh sb="0" eb="2">
      <t>シュウシン</t>
    </rPh>
    <rPh sb="2" eb="4">
      <t>チンタイ</t>
    </rPh>
    <rPh sb="4" eb="6">
      <t>ジギョウ</t>
    </rPh>
    <rPh sb="7" eb="8">
      <t>ヨウ</t>
    </rPh>
    <rPh sb="9" eb="10">
      <t>キョウ</t>
    </rPh>
    <rPh sb="12" eb="14">
      <t>チンタイ</t>
    </rPh>
    <rPh sb="14" eb="16">
      <t>ジュウタク</t>
    </rPh>
    <rPh sb="17" eb="18">
      <t>カカ</t>
    </rPh>
    <rPh sb="19" eb="21">
      <t>カレイ</t>
    </rPh>
    <rPh sb="21" eb="23">
      <t>タイオウ</t>
    </rPh>
    <rPh sb="23" eb="25">
      <t>コウゾウ</t>
    </rPh>
    <rPh sb="25" eb="26">
      <t>トウ</t>
    </rPh>
    <rPh sb="36" eb="39">
      <t>コウレイシャ</t>
    </rPh>
    <rPh sb="40" eb="42">
      <t>キョジュウ</t>
    </rPh>
    <rPh sb="43" eb="45">
      <t>アンテイ</t>
    </rPh>
    <rPh sb="45" eb="47">
      <t>カクホ</t>
    </rPh>
    <rPh sb="48" eb="49">
      <t>カン</t>
    </rPh>
    <rPh sb="51" eb="53">
      <t>ホウリツ</t>
    </rPh>
    <rPh sb="53" eb="55">
      <t>セコウ</t>
    </rPh>
    <rPh sb="55" eb="57">
      <t>キソク</t>
    </rPh>
    <rPh sb="57" eb="58">
      <t>ダイ</t>
    </rPh>
    <rPh sb="60" eb="61">
      <t>ジョウ</t>
    </rPh>
    <rPh sb="64" eb="65">
      <t>ショ</t>
    </rPh>
    <rPh sb="66" eb="68">
      <t>キテイ</t>
    </rPh>
    <rPh sb="70" eb="72">
      <t>キジュン</t>
    </rPh>
    <phoneticPr fontId="19"/>
  </si>
  <si>
    <t>既存</t>
    <rPh sb="0" eb="2">
      <t>キゾン</t>
    </rPh>
    <phoneticPr fontId="19"/>
  </si>
  <si>
    <r>
      <t xml:space="preserve">共同居住型賃貸住宅（シェアハウス）※において終身建物賃貸借事業を行う場合は、以下の2についてもご回答ください。該当しない場合は回答は不要です。
</t>
    </r>
    <r>
      <rPr>
        <b/>
        <sz val="9"/>
        <color theme="0"/>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4" eb="26">
      <t>タテモノ</t>
    </rPh>
    <rPh sb="26" eb="29">
      <t>チンタイシャク</t>
    </rPh>
    <rPh sb="29" eb="31">
      <t>ジギョウ</t>
    </rPh>
    <rPh sb="32" eb="33">
      <t>オコナ</t>
    </rPh>
    <rPh sb="34" eb="36">
      <t>バアイ</t>
    </rPh>
    <rPh sb="38" eb="40">
      <t>イカ</t>
    </rPh>
    <rPh sb="48" eb="50">
      <t>カイトウ</t>
    </rPh>
    <rPh sb="55" eb="57">
      <t>ガイトウ</t>
    </rPh>
    <rPh sb="60" eb="62">
      <t>バアイ</t>
    </rPh>
    <rPh sb="63" eb="65">
      <t>カイトウ</t>
    </rPh>
    <rPh sb="66" eb="68">
      <t>フヨウ</t>
    </rPh>
    <phoneticPr fontId="19"/>
  </si>
  <si>
    <t>エレベーターで出入口階に到達</t>
    <rPh sb="7" eb="8">
      <t>デ</t>
    </rPh>
    <rPh sb="8" eb="10">
      <t>イリグチ</t>
    </rPh>
    <rPh sb="10" eb="11">
      <t>カイ</t>
    </rPh>
    <rPh sb="12" eb="14">
      <t>トウタツ</t>
    </rPh>
    <phoneticPr fontId="19"/>
  </si>
  <si>
    <t>エレベーター設備がない</t>
    <rPh sb="6" eb="8">
      <t>セツビ</t>
    </rPh>
    <phoneticPr fontId="19"/>
  </si>
  <si>
    <t>該当部位なし（エレベーター非設置等）</t>
    <rPh sb="0" eb="2">
      <t>ガイトウ</t>
    </rPh>
    <rPh sb="2" eb="4">
      <t>ブイ</t>
    </rPh>
    <rPh sb="13" eb="14">
      <t>ヒ</t>
    </rPh>
    <rPh sb="14" eb="16">
      <t>セッチ</t>
    </rPh>
    <rPh sb="16" eb="17">
      <t>ナド</t>
    </rPh>
    <phoneticPr fontId="19"/>
  </si>
  <si>
    <t>ハ 住戸のある階においてエレベーターを利用できない場合にあっては、当該階から建物出入口のある階又はエレベーター停止階に至る主たる共用の階段の有効幅員が900㎜以上であること。</t>
    <phoneticPr fontId="19"/>
  </si>
  <si>
    <t>共用の階段の有効幅員</t>
    <rPh sb="0" eb="2">
      <t>キョウヨウ</t>
    </rPh>
    <rPh sb="3" eb="5">
      <t>カイダン</t>
    </rPh>
    <rPh sb="6" eb="8">
      <t>ユウコウ</t>
    </rPh>
    <rPh sb="8" eb="10">
      <t>フクイン</t>
    </rPh>
    <phoneticPr fontId="19"/>
  </si>
  <si>
    <t>１  住宅の専用部分に係る基準</t>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</si>
  <si>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</si>
  <si>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</si>
  <si>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t>存在するが転落のおそれなし</t>
    <rPh sb="0" eb="2">
      <t>ソンザイ</t>
    </rPh>
    <rPh sb="5" eb="7">
      <t>テンラク</t>
    </rPh>
    <phoneticPr fontId="19"/>
  </si>
  <si>
    <t>※終身賃貸事業の用に供する賃貸住宅が既存住宅（建設工事の完了の日から起算して１年を経過した住宅又は人の居住の用に供したことのある住宅をいう。）である場合に適用されます。
　なお、建築材料又は構造方法により、基準により難い部分のある加齢対応構造等である構造及び設備であって、基準に適合する加齢対応構造等と同等以上の性能を有すると認められるものについては、都道府県知事等の判断で、この基準に適合するものとすることができます。</t>
    <phoneticPr fontId="19"/>
  </si>
  <si>
    <r>
      <rPr>
        <b/>
        <sz val="14"/>
        <color indexed="9"/>
        <rFont val="ＭＳ Ｐゴシック"/>
        <family val="3"/>
        <charset val="128"/>
      </rPr>
      <t>Ａ</t>
    </r>
    <r>
      <rPr>
        <b/>
        <sz val="10"/>
        <color indexed="9"/>
        <rFont val="ＭＳ Ｐゴシック"/>
        <family val="3"/>
        <charset val="128"/>
      </rPr>
      <t>　【高齢者の居住の安定確保に関する法律施行規則第38条第７号に規定する基準】</t>
    </r>
    <rPh sb="28" eb="29">
      <t>ダイ</t>
    </rPh>
    <rPh sb="30" eb="31">
      <t>ゴウ</t>
    </rPh>
    <phoneticPr fontId="19"/>
  </si>
  <si>
    <t>手すりが、次の表の(い)項に掲げる空間ごとに、それぞれ(ろ)項に掲げる基準に適合していること。ただし、便所及び浴室にあっては、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に存するものに限る。</t>
    <rPh sb="12" eb="13">
      <t>コウ</t>
    </rPh>
    <rPh sb="17" eb="19">
      <t>クウカン</t>
    </rPh>
    <rPh sb="30" eb="31">
      <t>コウ</t>
    </rPh>
    <rPh sb="53" eb="54">
      <t>オヨ</t>
    </rPh>
    <rPh sb="55" eb="57">
      <t>ヨクシツ</t>
    </rPh>
    <phoneticPr fontId="19"/>
  </si>
  <si>
    <r>
      <t>サービス付き高齢者向け住宅及び終身賃貸事業の用に供する賃貸住宅に係る
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【高齢者の居住の安定確保に関する法律施行規則第38条本文に規定する基準】</t>
    </r>
    <rPh sb="19" eb="21">
      <t>ジギョウ</t>
    </rPh>
    <rPh sb="22" eb="23">
      <t>ヨウ</t>
    </rPh>
    <rPh sb="24" eb="25">
      <t>キョウ</t>
    </rPh>
    <rPh sb="27" eb="29">
      <t>チンタイ</t>
    </rPh>
    <rPh sb="29" eb="31">
      <t>ジュウタク</t>
    </rPh>
    <rPh sb="38" eb="40">
      <t>カレイ</t>
    </rPh>
    <rPh sb="40" eb="42">
      <t>タイオウ</t>
    </rPh>
    <rPh sb="42" eb="44">
      <t>コウゾウ</t>
    </rPh>
    <rPh sb="44" eb="45">
      <t>トウ</t>
    </rPh>
    <rPh sb="55" eb="58">
      <t>コウレイシャ</t>
    </rPh>
    <rPh sb="59" eb="61">
      <t>キョジュウ</t>
    </rPh>
    <rPh sb="62" eb="64">
      <t>アンテイ</t>
    </rPh>
    <rPh sb="64" eb="66">
      <t>カクホ</t>
    </rPh>
    <rPh sb="67" eb="68">
      <t>カン</t>
    </rPh>
    <rPh sb="70" eb="72">
      <t>ホウリツ</t>
    </rPh>
    <rPh sb="72" eb="74">
      <t>シコウ</t>
    </rPh>
    <rPh sb="74" eb="76">
      <t>キソク</t>
    </rPh>
    <rPh sb="77" eb="79">
      <t>ホンブン</t>
    </rPh>
    <rPh sb="79" eb="80">
      <t>ダイ</t>
    </rPh>
    <rPh sb="81" eb="82">
      <t>ゴウ</t>
    </rPh>
    <rPh sb="83" eb="85">
      <t>キテイキジュン</t>
    </rPh>
    <phoneticPr fontId="19"/>
  </si>
  <si>
    <r>
      <t>○　既存の建物の改良（用途の変更を伴うものを含む。）により整備される</t>
    </r>
    <r>
      <rPr>
        <b/>
        <u/>
        <sz val="8"/>
        <rFont val="ＭＳ Ｐゴシック"/>
        <family val="3"/>
        <charset val="128"/>
      </rPr>
      <t>サービス付き高齢者向け住宅</t>
    </r>
    <r>
      <rPr>
        <sz val="8"/>
        <rFont val="ＭＳ Ｐゴシック"/>
        <family val="3"/>
        <charset val="128"/>
      </rPr>
      <t>に係る法第５条第１項の登録が行われる場合において、建築材料又は構造方法により、法第57条第１項第２号に規定する基準をそのまま適用することが適当でないと認められる加齢対応構造等については、</t>
    </r>
    <r>
      <rPr>
        <b/>
        <u/>
        <sz val="8"/>
        <rFont val="ＭＳ Ｐゴシック"/>
        <family val="3"/>
        <charset val="128"/>
      </rPr>
      <t>別紙２②</t>
    </r>
    <r>
      <rPr>
        <sz val="8"/>
        <rFont val="ＭＳ Ｐゴシック"/>
        <family val="3"/>
        <charset val="128"/>
      </rPr>
      <t>の基準が適用されることがあります。この判断は登録時に登録主体によって行われますので、ご留意ください。
○　終身賃貸事業の用に供する賃貸住宅が既存住宅（建設工事の完了の日から起算して１年を経過した住宅又は人の居住の用に供したことのある住宅をいう。）である場合の加齢対応構造等については、</t>
    </r>
    <r>
      <rPr>
        <b/>
        <u/>
        <sz val="8"/>
        <rFont val="ＭＳ Ｐゴシック"/>
        <family val="3"/>
        <charset val="128"/>
      </rPr>
      <t>別紙２③</t>
    </r>
    <r>
      <rPr>
        <sz val="8"/>
        <rFont val="ＭＳ Ｐゴシック"/>
        <family val="3"/>
        <charset val="128"/>
      </rPr>
      <t>の基準が適用されます。</t>
    </r>
    <rPh sb="5" eb="7">
      <t>タテモノ</t>
    </rPh>
    <rPh sb="8" eb="10">
      <t>カイリョウ</t>
    </rPh>
    <rPh sb="11" eb="13">
      <t>ヨウト</t>
    </rPh>
    <rPh sb="14" eb="16">
      <t>ヘンコウ</t>
    </rPh>
    <rPh sb="17" eb="18">
      <t>トモナ</t>
    </rPh>
    <rPh sb="22" eb="23">
      <t>フク</t>
    </rPh>
    <rPh sb="29" eb="31">
      <t>セイビ</t>
    </rPh>
    <rPh sb="38" eb="39">
      <t>ツ</t>
    </rPh>
    <rPh sb="40" eb="43">
      <t>コウレイシャ</t>
    </rPh>
    <rPh sb="43" eb="44">
      <t>ム</t>
    </rPh>
    <rPh sb="45" eb="47">
      <t>ジュウタク</t>
    </rPh>
    <rPh sb="48" eb="49">
      <t>カカ</t>
    </rPh>
    <rPh sb="50" eb="51">
      <t>ホウ</t>
    </rPh>
    <rPh sb="51" eb="52">
      <t>ダイ</t>
    </rPh>
    <rPh sb="53" eb="54">
      <t>ジョウ</t>
    </rPh>
    <rPh sb="54" eb="55">
      <t>ダイ</t>
    </rPh>
    <rPh sb="56" eb="57">
      <t>コウ</t>
    </rPh>
    <rPh sb="58" eb="60">
      <t>トウロク</t>
    </rPh>
    <rPh sb="61" eb="62">
      <t>オコナ</t>
    </rPh>
    <rPh sb="65" eb="67">
      <t>バアイ</t>
    </rPh>
    <rPh sb="72" eb="74">
      <t>ケンチク</t>
    </rPh>
    <rPh sb="74" eb="76">
      <t>ザイリョウ</t>
    </rPh>
    <rPh sb="76" eb="77">
      <t>マタ</t>
    </rPh>
    <rPh sb="78" eb="80">
      <t>コウゾウ</t>
    </rPh>
    <rPh sb="80" eb="82">
      <t>ホウホウ</t>
    </rPh>
    <rPh sb="86" eb="87">
      <t>ホウ</t>
    </rPh>
    <rPh sb="87" eb="88">
      <t>ダイ</t>
    </rPh>
    <rPh sb="90" eb="91">
      <t>ジョウ</t>
    </rPh>
    <rPh sb="91" eb="92">
      <t>ダイ</t>
    </rPh>
    <rPh sb="93" eb="94">
      <t>コウ</t>
    </rPh>
    <rPh sb="94" eb="95">
      <t>ダイ</t>
    </rPh>
    <rPh sb="96" eb="97">
      <t>ゴウ</t>
    </rPh>
    <rPh sb="98" eb="100">
      <t>キテイ</t>
    </rPh>
    <rPh sb="102" eb="104">
      <t>キジュン</t>
    </rPh>
    <rPh sb="109" eb="111">
      <t>テキヨウ</t>
    </rPh>
    <rPh sb="116" eb="118">
      <t>テキトウ</t>
    </rPh>
    <rPh sb="122" eb="123">
      <t>ミト</t>
    </rPh>
    <rPh sb="127" eb="129">
      <t>カレイ</t>
    </rPh>
    <rPh sb="129" eb="131">
      <t>タイオウ</t>
    </rPh>
    <rPh sb="131" eb="133">
      <t>コウゾウ</t>
    </rPh>
    <rPh sb="133" eb="134">
      <t>トウ</t>
    </rPh>
    <rPh sb="140" eb="142">
      <t>ベッシ</t>
    </rPh>
    <rPh sb="145" eb="147">
      <t>キジュン</t>
    </rPh>
    <rPh sb="148" eb="150">
      <t>テキヨウ</t>
    </rPh>
    <rPh sb="163" eb="165">
      <t>ハンダン</t>
    </rPh>
    <rPh sb="166" eb="169">
      <t>トウロクジ</t>
    </rPh>
    <rPh sb="170" eb="172">
      <t>トウロク</t>
    </rPh>
    <rPh sb="172" eb="174">
      <t>シュタイ</t>
    </rPh>
    <rPh sb="178" eb="179">
      <t>オコナ</t>
    </rPh>
    <rPh sb="187" eb="189">
      <t>リュウイ</t>
    </rPh>
    <phoneticPr fontId="19"/>
  </si>
  <si>
    <t>Ｂ（高齢者の居住の安定確保に関する法律施行規則第38条第９号に規定する基準）の1(1)、2(1)、2(3)記載参照</t>
    <rPh sb="53" eb="55">
      <t>キサイ</t>
    </rPh>
    <rPh sb="55" eb="57">
      <t>サンショウ</t>
    </rPh>
    <phoneticPr fontId="19"/>
  </si>
  <si>
    <t>主たる廊下の幅は、78cm以上
（柱の存する部分にあっては、75cm以上）</t>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</si>
  <si>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</si>
  <si>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</si>
  <si>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t>主たる居室の出入口の幅は75cm以上</t>
    <phoneticPr fontId="19"/>
  </si>
  <si>
    <t>浴室の出入口の幅は60cm以上</t>
    <phoneticPr fontId="19"/>
  </si>
  <si>
    <t>浴室の短辺は130cm以上
（一戸建ての住宅以外の住宅の用途に供する建築物内の住宅の浴室にあっては、120cm以上）</t>
    <phoneticPr fontId="19"/>
  </si>
  <si>
    <t>面積は２㎡以上
（一戸建ての住宅以外の住宅の用途に供する建築物内の住宅の浴室にあっては、1.8㎡以上）</t>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</si>
  <si>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</si>
  <si>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</si>
  <si>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</si>
  <si>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</si>
  <si>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</si>
  <si>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t>八　階数が３以上である共同住宅の用途に供する建築物に
　は、原則として当該建築物の出入口のある階に停止する
　エレベーターを設置すること。</t>
    <phoneticPr fontId="19"/>
  </si>
  <si>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</si>
  <si>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</si>
  <si>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t>以下の欄は、既にサービス付き高齢者向け住宅の登録を受けている建物について、登録の更新の申請に際し、登録申請時から変更がない場合に限り使用してください。</t>
    <rPh sb="0" eb="2">
      <t>イカ</t>
    </rPh>
    <rPh sb="3" eb="4">
      <t>ラン</t>
    </rPh>
    <rPh sb="6" eb="7">
      <t>スデ</t>
    </rPh>
    <rPh sb="12" eb="13">
      <t>ツ</t>
    </rPh>
    <rPh sb="14" eb="17">
      <t>コウレイシャ</t>
    </rPh>
    <rPh sb="17" eb="18">
      <t>ム</t>
    </rPh>
    <rPh sb="19" eb="21">
      <t>ジュウタク</t>
    </rPh>
    <rPh sb="22" eb="24">
      <t>トウロク</t>
    </rPh>
    <rPh sb="25" eb="26">
      <t>ウ</t>
    </rPh>
    <rPh sb="30" eb="32">
      <t>タテモノ</t>
    </rPh>
    <rPh sb="37" eb="39">
      <t>トウロク</t>
    </rPh>
    <rPh sb="40" eb="42">
      <t>コウシン</t>
    </rPh>
    <rPh sb="43" eb="45">
      <t>シンセイ</t>
    </rPh>
    <rPh sb="46" eb="47">
      <t>サイ</t>
    </rPh>
    <rPh sb="49" eb="51">
      <t>トウロク</t>
    </rPh>
    <rPh sb="51" eb="54">
      <t>シンセイジ</t>
    </rPh>
    <rPh sb="56" eb="58">
      <t>ヘンコウ</t>
    </rPh>
    <rPh sb="61" eb="63">
      <t>バアイ</t>
    </rPh>
    <rPh sb="64" eb="65">
      <t>カギ</t>
    </rPh>
    <rPh sb="66" eb="68">
      <t>シヨウ</t>
    </rPh>
    <phoneticPr fontId="19"/>
  </si>
  <si>
    <r>
      <t>サービス付き高齢者向け住宅に係る加齢対応構造等のチェックリスト</t>
    </r>
    <r>
      <rPr>
        <sz val="14"/>
        <color theme="1"/>
        <rFont val="ＭＳ Ｐゴシック"/>
        <family val="3"/>
        <charset val="128"/>
      </rPr>
      <t xml:space="preserve">
</t>
    </r>
    <r>
      <rPr>
        <sz val="12"/>
        <color theme="1"/>
        <rFont val="ＭＳ Ｐゴシック"/>
        <family val="3"/>
        <charset val="128"/>
      </rPr>
      <t>【国土交通省・厚生労働省関係高齢者の居住の安定確保に関する法律施行規則第10条に規定する基準】</t>
    </r>
    <rPh sb="4" eb="5">
      <t>ツ</t>
    </rPh>
    <rPh sb="6" eb="9">
      <t>コウレイシャ</t>
    </rPh>
    <rPh sb="9" eb="10">
      <t>ム</t>
    </rPh>
    <rPh sb="11" eb="13">
      <t>ジュウタク</t>
    </rPh>
    <rPh sb="14" eb="15">
      <t>カカ</t>
    </rPh>
    <rPh sb="16" eb="18">
      <t>カレイ</t>
    </rPh>
    <rPh sb="18" eb="20">
      <t>タイオウ</t>
    </rPh>
    <rPh sb="20" eb="22">
      <t>コウゾウ</t>
    </rPh>
    <rPh sb="22" eb="23">
      <t>トウ</t>
    </rPh>
    <rPh sb="33" eb="35">
      <t>コクド</t>
    </rPh>
    <rPh sb="35" eb="38">
      <t>コウツウショウ</t>
    </rPh>
    <rPh sb="39" eb="41">
      <t>コウセイ</t>
    </rPh>
    <rPh sb="41" eb="44">
      <t>ロウドウショウ</t>
    </rPh>
    <rPh sb="44" eb="46">
      <t>カンケイ</t>
    </rPh>
    <rPh sb="46" eb="49">
      <t>コウレイシャ</t>
    </rPh>
    <rPh sb="50" eb="52">
      <t>キョジュウ</t>
    </rPh>
    <rPh sb="53" eb="55">
      <t>アンテイ</t>
    </rPh>
    <rPh sb="55" eb="57">
      <t>カクホ</t>
    </rPh>
    <rPh sb="58" eb="59">
      <t>カン</t>
    </rPh>
    <rPh sb="61" eb="63">
      <t>ホウリツ</t>
    </rPh>
    <rPh sb="63" eb="65">
      <t>セコウ</t>
    </rPh>
    <rPh sb="65" eb="67">
      <t>キソク</t>
    </rPh>
    <rPh sb="67" eb="68">
      <t>ダイ</t>
    </rPh>
    <rPh sb="70" eb="71">
      <t>ジョウ</t>
    </rPh>
    <rPh sb="72" eb="74">
      <t>キテイ</t>
    </rPh>
    <rPh sb="76" eb="78">
      <t>キジュン</t>
    </rPh>
    <phoneticPr fontId="19"/>
  </si>
  <si>
    <t>⑥  室内又は室の部分の床とその他の部分の床
　　の90㎜以上ある段差</t>
    <phoneticPr fontId="19"/>
  </si>
  <si>
    <t>別添―③</t>
    <rPh sb="0" eb="2">
      <t>ベッテン</t>
    </rPh>
    <phoneticPr fontId="19"/>
  </si>
  <si>
    <t>別添―②</t>
    <rPh sb="0" eb="2">
      <t>ベッテン</t>
    </rPh>
    <phoneticPr fontId="19"/>
  </si>
  <si>
    <t>別添―①</t>
    <rPh sb="0" eb="2">
      <t>ベッテン</t>
    </rPh>
    <phoneticPr fontId="19"/>
  </si>
  <si>
    <t>住戸内に便所はなく該当しない</t>
    <rPh sb="0" eb="2">
      <t>ジュウコ</t>
    </rPh>
    <rPh sb="2" eb="3">
      <t>ナイ</t>
    </rPh>
    <rPh sb="4" eb="6">
      <t>ベンジョ</t>
    </rPh>
    <rPh sb="9" eb="11">
      <t>ガイトウ</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</si>
  <si>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</si>
  <si>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適合→</t>
    <rPh sb="0" eb="2">
      <t>テキゴウ</t>
    </rPh>
    <phoneticPr fontId="19"/>
  </si>
  <si>
    <r>
      <t>共同居住型賃貸住宅（シェアハウス）※において</t>
    </r>
    <r>
      <rPr>
        <b/>
        <sz val="10"/>
        <rFont val="ＭＳ Ｐゴシック"/>
        <family val="3"/>
        <charset val="128"/>
      </rPr>
      <t>終身賃貸事業</t>
    </r>
    <r>
      <rPr>
        <sz val="10"/>
        <rFont val="ＭＳ Ｐゴシック"/>
        <family val="3"/>
        <charset val="128"/>
      </rPr>
      <t xml:space="preserve">を行う場合は、以下の（４）についてもご回答ください。該当しない場合は回答は不要です。
</t>
    </r>
    <r>
      <rPr>
        <sz val="9"/>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19"/>
  </si>
  <si>
    <r>
      <t>共同居住型賃貸住宅において終身建物賃貸借事業を行う場合　→　</t>
    </r>
    <r>
      <rPr>
        <b/>
        <sz val="9"/>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19"/>
  </si>
  <si>
    <r>
      <t>それ以外の場合　→　</t>
    </r>
    <r>
      <rPr>
        <b/>
        <sz val="9"/>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19"/>
  </si>
  <si>
    <r>
      <t>m</t>
    </r>
    <r>
      <rPr>
        <vertAlign val="superscript"/>
        <sz val="10"/>
        <rFont val="ＭＳ Ｐ明朝"/>
        <family val="1"/>
        <charset val="128"/>
      </rPr>
      <t>2</t>
    </r>
    <phoneticPr fontId="19"/>
  </si>
  <si>
    <r>
      <t>m</t>
    </r>
    <r>
      <rPr>
        <vertAlign val="superscript"/>
        <sz val="10"/>
        <rFont val="ＭＳ Ｐゴシック"/>
        <family val="3"/>
        <charset val="128"/>
      </rPr>
      <t>2</t>
    </r>
    <phoneticPr fontId="19"/>
  </si>
  <si>
    <t>専用部分に便所はなく該当しない</t>
    <rPh sb="0" eb="2">
      <t>センヨウ</t>
    </rPh>
    <rPh sb="2" eb="4">
      <t>ブブン</t>
    </rPh>
    <rPh sb="5" eb="7">
      <t>ベンジョ</t>
    </rPh>
    <rPh sb="10" eb="12">
      <t>ガイトウ</t>
    </rPh>
    <phoneticPr fontId="19"/>
  </si>
  <si>
    <t>四 　便所、浴室及び居住部分内の階段には、手すりを設けること。</t>
    <phoneticPr fontId="19"/>
  </si>
  <si>
    <t>居住部分内の階段</t>
    <phoneticPr fontId="19"/>
  </si>
  <si>
    <t>② 手すりが共用廊下（次のａ及びｂに掲げる部分を除く。）の少なくとも片側に設けられていること。</t>
    <phoneticPr fontId="19"/>
  </si>
  <si>
    <t>（3F以上）床から：</t>
    <rPh sb="3" eb="5">
      <t>イジョウ</t>
    </rPh>
    <rPh sb="6" eb="7">
      <t>ユカ</t>
    </rPh>
    <phoneticPr fontId="19"/>
  </si>
  <si>
    <t>左欄をみたさず適合　→</t>
    <rPh sb="0" eb="1">
      <t>ヒダリ</t>
    </rPh>
    <rPh sb="1" eb="2">
      <t>ラン</t>
    </rPh>
    <rPh sb="7" eb="9">
      <t>テキゴウ</t>
    </rPh>
    <phoneticPr fontId="19"/>
  </si>
  <si>
    <t>別紙２①</t>
    <rPh sb="0" eb="2">
      <t>ベッシ</t>
    </rPh>
    <phoneticPr fontId="19"/>
  </si>
  <si>
    <t>別紙２②</t>
    <rPh sb="0" eb="2">
      <t>ベッシ</t>
    </rPh>
    <phoneticPr fontId="19"/>
  </si>
  <si>
    <t>別紙２③</t>
    <rPh sb="0" eb="2">
      <t>ベッシ</t>
    </rPh>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</si>
</sst>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quot;エラー&quot;;"/>
    <numFmt numFmtId="177" formatCode="#,##0;;"/>
    <numFmt numFmtId="178" formatCode="0.000_ "/>
    <numFmt numFmtId="179" formatCode="0.00&quot;゜&quot;\ "/>
    <numFmt numFmtId="180" formatCode="&quot;1/&quot;0&quot;以下&quot;"/>
  </numFmts>
  <fonts count="70">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sz val="10"/>
      <color indexed="8"/>
      <name val="ＭＳ Ｐゴシック"/>
      <family val="3"/>
      <charset val="128"/>
    </font>
    <font>
      <sz val="8"/>
      <color indexed="10"/>
      <name val="ＭＳ Ｐゴシック"/>
      <family val="3"/>
      <charset val="128"/>
    </font>
    <font>
      <strike/>
      <sz val="10"/>
      <name val="ＭＳ Ｐゴシック"/>
      <family val="3"/>
      <charset val="128"/>
    </font>
    <font>
      <b/>
      <sz val="12"/>
      <name val="ＭＳ Ｐ明朝"/>
      <family val="1"/>
      <charset val="128"/>
    </font>
    <font>
      <b/>
      <sz val="14"/>
      <color indexed="9"/>
      <name val="ＭＳ Ｐゴシック"/>
      <family val="3"/>
      <charset val="128"/>
    </font>
    <font>
      <b/>
      <sz val="10"/>
      <color indexed="9"/>
      <name val="ＭＳ Ｐゴシック"/>
      <family val="3"/>
      <charset val="128"/>
    </font>
    <font>
      <b/>
      <u/>
      <sz val="8"/>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rgb="FFFF0000"/>
      <name val="ＭＳ Ｐゴシック"/>
      <family val="3"/>
      <charset val="128"/>
    </font>
    <font>
      <sz val="10"/>
      <color theme="1"/>
      <name val="ＭＳ Ｐゴシック"/>
      <family val="3"/>
      <charset val="128"/>
    </font>
    <font>
      <sz val="10"/>
      <color theme="0"/>
      <name val="ＭＳ Ｐゴシック"/>
      <family val="3"/>
      <charset val="128"/>
    </font>
    <font>
      <sz val="9"/>
      <color theme="0"/>
      <name val="ＭＳ Ｐゴシック"/>
      <family val="3"/>
      <charset val="128"/>
    </font>
    <font>
      <b/>
      <sz val="10"/>
      <color theme="0"/>
      <name val="ＭＳ Ｐゴシック"/>
      <family val="3"/>
      <charset val="128"/>
    </font>
    <font>
      <strike/>
      <sz val="10"/>
      <color rgb="FFFF0000"/>
      <name val="ＭＳ Ｐゴシック"/>
      <family val="3"/>
      <charset val="128"/>
    </font>
    <font>
      <sz val="16"/>
      <color theme="1"/>
      <name val="ＭＳ Ｐゴシック"/>
      <family val="3"/>
      <charset val="128"/>
    </font>
    <font>
      <sz val="14"/>
      <color theme="1"/>
      <name val="ＭＳ Ｐゴシック"/>
      <family val="3"/>
      <charset val="128"/>
    </font>
    <font>
      <b/>
      <sz val="9"/>
      <color theme="0"/>
      <name val="ＭＳ Ｐゴシック"/>
      <family val="3"/>
      <charset val="128"/>
    </font>
    <font>
      <b/>
      <sz val="14"/>
      <color theme="0"/>
      <name val="ＭＳ Ｐゴシック"/>
      <family val="3"/>
      <charset val="128"/>
    </font>
    <font>
      <sz val="12"/>
      <color theme="1"/>
      <name val="ＭＳ Ｐゴシック"/>
      <family val="3"/>
      <charset val="128"/>
    </font>
    <font>
      <u/>
      <sz val="9"/>
      <name val="ＭＳ Ｐゴシック"/>
      <family val="3"/>
      <charset val="128"/>
    </font>
    <font>
      <strike/>
      <sz val="9"/>
      <name val="ＭＳ 明朝"/>
      <family val="1"/>
      <charset val="128"/>
    </font>
    <font>
      <b/>
      <sz val="10"/>
      <name val="ＭＳ Ｐゴシック"/>
      <family val="3"/>
      <charset val="128"/>
    </font>
    <font>
      <b/>
      <sz val="9"/>
      <name val="ＭＳ Ｐゴシック"/>
      <family val="3"/>
      <charset val="128"/>
    </font>
    <font>
      <vertAlign val="superscript"/>
      <sz val="10"/>
      <name val="ＭＳ Ｐ明朝"/>
      <family val="1"/>
      <charset val="128"/>
    </font>
    <font>
      <vertAlign val="superscript"/>
      <sz val="10"/>
      <name val="ＭＳ Ｐゴシック"/>
      <family val="3"/>
      <charset val="128"/>
    </font>
    <font>
      <sz val="11"/>
      <name val="ＭＳ Ｐゴシック"/>
      <family val="3"/>
      <charset val="128"/>
      <scheme val="minor"/>
    </font>
    <font>
      <strike/>
      <sz val="10"/>
      <name val="ＭＳ 明朝"/>
      <family val="1"/>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theme="0"/>
        <bgColor indexed="64"/>
      </patternFill>
    </fill>
    <fill>
      <patternFill patternType="solid">
        <fgColor rgb="FFFF0000"/>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50" fillId="0" borderId="0">
      <alignment vertical="center"/>
    </xf>
    <xf numFmtId="0" fontId="17" fillId="0" borderId="0">
      <alignment vertical="center"/>
    </xf>
    <xf numFmtId="0" fontId="18" fillId="4" borderId="0" applyNumberFormat="0" applyBorder="0" applyAlignment="0" applyProtection="0">
      <alignment vertical="center"/>
    </xf>
  </cellStyleXfs>
  <cellXfs count="1046">
    <xf numFmtId="0" fontId="0" fillId="0" borderId="0" xfId="0">
      <alignment vertical="center"/>
    </xf>
    <xf numFmtId="0" fontId="17" fillId="0" borderId="0" xfId="42" applyFont="1">
      <alignment vertical="center"/>
    </xf>
    <xf numFmtId="0" fontId="17" fillId="0" borderId="0" xfId="42" applyFont="1" applyAlignment="1">
      <alignment vertical="center"/>
    </xf>
    <xf numFmtId="0" fontId="20" fillId="0" borderId="0" xfId="42" applyFont="1" applyAlignment="1">
      <alignment horizontal="centerContinuous" vertical="center"/>
    </xf>
    <xf numFmtId="0" fontId="17" fillId="0" borderId="0" xfId="42" applyFont="1" applyAlignment="1">
      <alignment horizontal="centerContinuous" vertical="center"/>
    </xf>
    <xf numFmtId="0" fontId="17" fillId="0" borderId="0" xfId="42" applyFont="1" applyBorder="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17" fillId="0" borderId="0" xfId="0" applyFont="1" applyBorder="1" applyAlignment="1">
      <alignment vertical="center"/>
    </xf>
    <xf numFmtId="0" fontId="17" fillId="0" borderId="0" xfId="42" applyFont="1" applyBorder="1">
      <alignment vertical="center"/>
    </xf>
    <xf numFmtId="0" fontId="21" fillId="0" borderId="10" xfId="42" applyFont="1" applyBorder="1">
      <alignment vertical="center"/>
    </xf>
    <xf numFmtId="0" fontId="23" fillId="0" borderId="10" xfId="42" applyFont="1" applyBorder="1">
      <alignment vertical="center"/>
    </xf>
    <xf numFmtId="0" fontId="17" fillId="0" borderId="10" xfId="42" applyFont="1" applyBorder="1">
      <alignment vertical="center"/>
    </xf>
    <xf numFmtId="0" fontId="20" fillId="0" borderId="0" xfId="42" applyFont="1">
      <alignment vertical="center"/>
    </xf>
    <xf numFmtId="0" fontId="23" fillId="0" borderId="0" xfId="42" applyFont="1" applyAlignment="1">
      <alignment horizontal="right" vertical="center"/>
    </xf>
    <xf numFmtId="0" fontId="24" fillId="0" borderId="0" xfId="42" applyFont="1" applyAlignment="1">
      <alignment vertical="center"/>
    </xf>
    <xf numFmtId="0" fontId="24" fillId="0" borderId="0" xfId="42" applyFont="1">
      <alignment vertical="center"/>
    </xf>
    <xf numFmtId="0" fontId="23" fillId="0" borderId="0" xfId="42" applyFont="1">
      <alignment vertical="center"/>
    </xf>
    <xf numFmtId="0" fontId="21" fillId="0" borderId="0" xfId="42" applyFont="1">
      <alignment vertical="center"/>
    </xf>
    <xf numFmtId="0" fontId="26" fillId="0" borderId="0" xfId="42" applyFont="1" applyAlignment="1">
      <alignment horizontal="center" wrapText="1"/>
    </xf>
    <xf numFmtId="0" fontId="17" fillId="0" borderId="0" xfId="42" applyFont="1" applyAlignment="1">
      <alignment horizontal="center" vertical="center"/>
    </xf>
    <xf numFmtId="0" fontId="17" fillId="0" borderId="12" xfId="42" applyFont="1" applyBorder="1" applyAlignment="1">
      <alignment horizontal="center" vertical="center" wrapText="1"/>
    </xf>
    <xf numFmtId="0" fontId="27" fillId="0" borderId="15" xfId="42" applyFont="1" applyBorder="1" applyAlignment="1">
      <alignment horizontal="right" vertical="center"/>
    </xf>
    <xf numFmtId="0" fontId="27" fillId="0" borderId="15" xfId="42" applyFont="1" applyBorder="1" applyAlignment="1">
      <alignment horizontal="left" vertical="center"/>
    </xf>
    <xf numFmtId="0" fontId="27" fillId="0" borderId="16" xfId="42" applyFont="1" applyBorder="1" applyAlignment="1">
      <alignment horizontal="left" vertical="center"/>
    </xf>
    <xf numFmtId="0" fontId="28" fillId="0" borderId="17" xfId="42" applyFont="1" applyBorder="1" applyAlignment="1">
      <alignment vertical="center"/>
    </xf>
    <xf numFmtId="0" fontId="28" fillId="0" borderId="15" xfId="42" applyFont="1" applyBorder="1" applyAlignment="1">
      <alignment vertical="center"/>
    </xf>
    <xf numFmtId="0" fontId="27" fillId="0" borderId="20" xfId="42" applyFont="1" applyFill="1" applyBorder="1" applyAlignment="1">
      <alignment horizontal="right" vertical="center" shrinkToFit="1"/>
    </xf>
    <xf numFmtId="0" fontId="27" fillId="0" borderId="0" xfId="42" applyFont="1" applyBorder="1" applyAlignment="1">
      <alignment horizontal="left" vertical="center"/>
    </xf>
    <xf numFmtId="0" fontId="27" fillId="0" borderId="0" xfId="42" applyFont="1" applyBorder="1" applyAlignment="1">
      <alignment horizontal="right" vertical="center"/>
    </xf>
    <xf numFmtId="0" fontId="28" fillId="24" borderId="19" xfId="42" applyFont="1" applyFill="1" applyBorder="1" applyAlignment="1">
      <alignment horizontal="right" vertical="center"/>
    </xf>
    <xf numFmtId="0" fontId="17" fillId="0" borderId="23" xfId="42" applyFont="1" applyBorder="1">
      <alignment vertical="center"/>
    </xf>
    <xf numFmtId="0" fontId="24" fillId="0" borderId="23" xfId="42" applyFont="1" applyBorder="1" applyAlignment="1">
      <alignment vertical="center"/>
    </xf>
    <xf numFmtId="0" fontId="24" fillId="0" borderId="0" xfId="42" applyFont="1" applyBorder="1" applyAlignment="1">
      <alignment vertical="center"/>
    </xf>
    <xf numFmtId="0" fontId="24" fillId="0" borderId="23" xfId="42" applyFont="1" applyBorder="1">
      <alignment vertical="center"/>
    </xf>
    <xf numFmtId="0" fontId="17" fillId="0" borderId="23" xfId="42" applyFont="1" applyBorder="1" applyAlignment="1">
      <alignment vertical="center"/>
    </xf>
    <xf numFmtId="0" fontId="27" fillId="0" borderId="20" xfId="42" applyFont="1" applyBorder="1" applyAlignment="1">
      <alignment horizontal="right" vertical="center"/>
    </xf>
    <xf numFmtId="0" fontId="28" fillId="0" borderId="19" xfId="42" applyFont="1" applyFill="1" applyBorder="1" applyAlignment="1">
      <alignment horizontal="right" vertical="center"/>
    </xf>
    <xf numFmtId="0" fontId="28" fillId="0" borderId="0" xfId="42" applyFont="1" applyBorder="1" applyAlignment="1">
      <alignment vertical="center"/>
    </xf>
    <xf numFmtId="0" fontId="27" fillId="24" borderId="20" xfId="42" applyFont="1" applyFill="1" applyBorder="1" applyAlignment="1">
      <alignment horizontal="right" vertical="center" shrinkToFit="1"/>
    </xf>
    <xf numFmtId="0" fontId="17" fillId="0" borderId="23" xfId="42" applyFont="1" applyBorder="1" applyAlignment="1">
      <alignment vertical="center" shrinkToFit="1"/>
    </xf>
    <xf numFmtId="0" fontId="27" fillId="0" borderId="20" xfId="42" applyFont="1" applyBorder="1" applyAlignment="1">
      <alignment horizontal="right" vertical="center" shrinkToFit="1"/>
    </xf>
    <xf numFmtId="0" fontId="27" fillId="0" borderId="0" xfId="42" applyFont="1" applyBorder="1" applyAlignment="1">
      <alignment horizontal="right" vertical="center" shrinkToFit="1"/>
    </xf>
    <xf numFmtId="0" fontId="27" fillId="24" borderId="24" xfId="42" applyFont="1" applyFill="1" applyBorder="1" applyAlignment="1">
      <alignment horizontal="right" vertical="center"/>
    </xf>
    <xf numFmtId="0" fontId="27" fillId="0" borderId="24" xfId="42" applyFont="1" applyBorder="1" applyAlignment="1">
      <alignment horizontal="left" vertical="center"/>
    </xf>
    <xf numFmtId="0" fontId="27" fillId="0" borderId="25" xfId="42" applyFont="1" applyBorder="1" applyAlignment="1">
      <alignment horizontal="left" vertical="center"/>
    </xf>
    <xf numFmtId="0" fontId="24" fillId="0" borderId="0" xfId="42" applyFont="1" applyBorder="1">
      <alignment vertical="center"/>
    </xf>
    <xf numFmtId="0" fontId="27" fillId="0" borderId="27" xfId="42" applyFont="1" applyBorder="1" applyAlignment="1">
      <alignment horizontal="left" vertical="center"/>
    </xf>
    <xf numFmtId="0" fontId="27" fillId="24" borderId="0" xfId="42" applyFont="1" applyFill="1" applyBorder="1" applyAlignment="1">
      <alignment horizontal="right" vertical="center"/>
    </xf>
    <xf numFmtId="0" fontId="27" fillId="24" borderId="28" xfId="42" applyFont="1" applyFill="1" applyBorder="1" applyAlignment="1">
      <alignment horizontal="right" vertical="center"/>
    </xf>
    <xf numFmtId="0" fontId="28" fillId="0" borderId="28" xfId="42" applyFont="1" applyBorder="1" applyAlignment="1">
      <alignment vertical="center"/>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7" fillId="0" borderId="32" xfId="42" applyFont="1" applyBorder="1" applyAlignment="1">
      <alignment horizontal="left" vertical="center"/>
    </xf>
    <xf numFmtId="0" fontId="28" fillId="0" borderId="33" xfId="42" applyFont="1" applyBorder="1" applyAlignment="1">
      <alignment vertical="center"/>
    </xf>
    <xf numFmtId="0" fontId="28" fillId="0" borderId="31" xfId="42" applyFont="1" applyBorder="1" applyAlignment="1">
      <alignment vertical="center"/>
    </xf>
    <xf numFmtId="0" fontId="28" fillId="0" borderId="35" xfId="42" applyFont="1" applyBorder="1" applyAlignment="1"/>
    <xf numFmtId="0" fontId="28" fillId="0" borderId="24" xfId="42" applyFont="1" applyBorder="1" applyAlignment="1">
      <alignment vertical="center"/>
    </xf>
    <xf numFmtId="0" fontId="25" fillId="0" borderId="25" xfId="42" applyFont="1" applyFill="1" applyBorder="1" applyAlignment="1">
      <alignment horizontal="right" vertical="top"/>
    </xf>
    <xf numFmtId="0" fontId="28" fillId="0" borderId="21" xfId="42" applyFont="1" applyBorder="1" applyAlignment="1">
      <alignment vertical="center"/>
    </xf>
    <xf numFmtId="0" fontId="28" fillId="24" borderId="0" xfId="42" applyFont="1" applyFill="1" applyBorder="1" applyAlignment="1">
      <alignment horizontal="right" vertical="center"/>
    </xf>
    <xf numFmtId="0" fontId="24" fillId="0" borderId="21" xfId="42" applyFont="1" applyBorder="1" applyAlignment="1">
      <alignment vertical="center"/>
    </xf>
    <xf numFmtId="0" fontId="27" fillId="0" borderId="28" xfId="42" applyFont="1" applyBorder="1" applyAlignment="1">
      <alignment horizontal="left" vertical="center"/>
    </xf>
    <xf numFmtId="0" fontId="27" fillId="0" borderId="29" xfId="42" applyFont="1" applyBorder="1" applyAlignment="1">
      <alignment horizontal="left" vertical="center"/>
    </xf>
    <xf numFmtId="0" fontId="28" fillId="0" borderId="28" xfId="42" applyFont="1" applyFill="1" applyBorder="1" applyAlignment="1">
      <alignment horizontal="right" vertical="center"/>
    </xf>
    <xf numFmtId="0" fontId="28" fillId="0" borderId="29" xfId="42" applyFont="1" applyFill="1" applyBorder="1" applyAlignment="1">
      <alignment vertical="center"/>
    </xf>
    <xf numFmtId="0" fontId="28" fillId="0" borderId="35" xfId="42" applyFont="1" applyFill="1" applyBorder="1" applyAlignment="1">
      <alignment vertical="center"/>
    </xf>
    <xf numFmtId="0" fontId="28" fillId="0" borderId="24" xfId="42" applyFont="1" applyFill="1" applyBorder="1" applyAlignment="1">
      <alignment vertical="center"/>
    </xf>
    <xf numFmtId="0" fontId="28" fillId="0" borderId="24" xfId="42" applyFont="1" applyFill="1" applyBorder="1" applyAlignment="1">
      <alignment horizontal="right" vertical="center"/>
    </xf>
    <xf numFmtId="0" fontId="27" fillId="0" borderId="0" xfId="42" applyFont="1" applyFill="1" applyBorder="1" applyAlignment="1">
      <alignment horizontal="right" vertical="center"/>
    </xf>
    <xf numFmtId="0" fontId="27" fillId="0" borderId="21" xfId="42" applyFont="1" applyFill="1" applyBorder="1" applyAlignment="1">
      <alignment horizontal="left" vertical="center"/>
    </xf>
    <xf numFmtId="0" fontId="28" fillId="0" borderId="21" xfId="42" applyFont="1" applyFill="1" applyBorder="1" applyAlignment="1">
      <alignment vertical="center"/>
    </xf>
    <xf numFmtId="0" fontId="27" fillId="0" borderId="28" xfId="42" applyFont="1" applyFill="1" applyBorder="1" applyAlignment="1">
      <alignment horizontal="right" vertical="center"/>
    </xf>
    <xf numFmtId="0" fontId="27" fillId="0" borderId="28" xfId="42" applyFont="1" applyFill="1" applyBorder="1" applyAlignment="1">
      <alignment horizontal="left" vertical="center"/>
    </xf>
    <xf numFmtId="0" fontId="27" fillId="0" borderId="29" xfId="42" applyFont="1" applyFill="1" applyBorder="1" applyAlignment="1">
      <alignment horizontal="left" vertical="center"/>
    </xf>
    <xf numFmtId="0" fontId="28" fillId="0" borderId="37" xfId="42" applyFont="1" applyFill="1" applyBorder="1" applyAlignment="1">
      <alignment horizontal="right" vertical="center" wrapText="1"/>
    </xf>
    <xf numFmtId="0" fontId="27" fillId="0" borderId="24" xfId="42" applyFont="1" applyFill="1" applyBorder="1" applyAlignment="1">
      <alignment horizontal="right" vertical="center"/>
    </xf>
    <xf numFmtId="0" fontId="27" fillId="0" borderId="24" xfId="42" applyFont="1" applyFill="1" applyBorder="1" applyAlignment="1">
      <alignment horizontal="left" vertical="center"/>
    </xf>
    <xf numFmtId="0" fontId="27" fillId="0" borderId="25" xfId="42" applyFont="1" applyFill="1" applyBorder="1" applyAlignment="1">
      <alignment horizontal="left" vertical="center"/>
    </xf>
    <xf numFmtId="0" fontId="28" fillId="0" borderId="35" xfId="42" applyFont="1" applyFill="1" applyBorder="1" applyAlignment="1">
      <alignment horizontal="right" vertical="center" wrapText="1"/>
    </xf>
    <xf numFmtId="0" fontId="28" fillId="0" borderId="0" xfId="42" applyFont="1" applyFill="1" applyBorder="1" applyAlignment="1">
      <alignment horizontal="left" vertical="center"/>
    </xf>
    <xf numFmtId="0" fontId="28" fillId="0" borderId="21" xfId="42" applyFont="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Border="1" applyAlignment="1">
      <alignment horizontal="right" vertical="center"/>
    </xf>
    <xf numFmtId="0" fontId="26" fillId="0" borderId="0" xfId="42" applyFont="1" applyBorder="1" applyAlignment="1">
      <alignment horizontal="left" vertical="center"/>
    </xf>
    <xf numFmtId="0" fontId="26" fillId="0" borderId="21" xfId="42" applyFont="1" applyBorder="1" applyAlignment="1">
      <alignment horizontal="left" vertical="center"/>
    </xf>
    <xf numFmtId="0" fontId="26" fillId="24" borderId="0" xfId="0" applyFont="1" applyFill="1" applyBorder="1" applyAlignment="1">
      <alignment horizontal="left" vertical="center" shrinkToFit="1"/>
    </xf>
    <xf numFmtId="0" fontId="26" fillId="0" borderId="0" xfId="0" applyFont="1" applyBorder="1" applyAlignment="1">
      <alignment horizontal="left" vertical="center"/>
    </xf>
    <xf numFmtId="0" fontId="26" fillId="0" borderId="21" xfId="0" applyFont="1" applyBorder="1" applyAlignment="1">
      <alignment horizontal="left" vertical="center"/>
    </xf>
    <xf numFmtId="0" fontId="30" fillId="0" borderId="0" xfId="42" applyFont="1">
      <alignment vertical="center"/>
    </xf>
    <xf numFmtId="0" fontId="30" fillId="0" borderId="0" xfId="42" applyFont="1" applyAlignment="1">
      <alignment vertical="center" shrinkToFit="1"/>
    </xf>
    <xf numFmtId="0" fontId="30" fillId="25" borderId="0" xfId="42" applyFont="1" applyFill="1" applyAlignment="1">
      <alignment shrinkToFit="1"/>
    </xf>
    <xf numFmtId="0" fontId="30" fillId="0" borderId="0" xfId="42" applyFont="1" applyBorder="1">
      <alignment vertical="center"/>
    </xf>
    <xf numFmtId="177" fontId="30" fillId="0" borderId="0" xfId="42" applyNumberFormat="1" applyFont="1" applyBorder="1" applyAlignment="1">
      <alignment vertical="center" shrinkToFit="1"/>
    </xf>
    <xf numFmtId="0" fontId="30" fillId="0" borderId="0" xfId="42" applyFont="1" applyBorder="1" applyAlignment="1">
      <alignment vertical="center" shrinkToFit="1"/>
    </xf>
    <xf numFmtId="177" fontId="32" fillId="0" borderId="0" xfId="42" applyNumberFormat="1" applyFont="1" applyBorder="1" applyAlignment="1">
      <alignment vertical="top" shrinkToFit="1"/>
    </xf>
    <xf numFmtId="177" fontId="17" fillId="0" borderId="0" xfId="42" applyNumberFormat="1" applyFont="1" applyBorder="1" applyAlignment="1">
      <alignment vertical="top" shrinkToFit="1"/>
    </xf>
    <xf numFmtId="177" fontId="17" fillId="0" borderId="0" xfId="42" applyNumberFormat="1" applyFont="1" applyBorder="1" applyAlignment="1">
      <alignment vertical="center" shrinkToFit="1"/>
    </xf>
    <xf numFmtId="0" fontId="17" fillId="0" borderId="0" xfId="42" applyFont="1" applyBorder="1" applyAlignment="1">
      <alignment vertical="center" shrinkToFit="1"/>
    </xf>
    <xf numFmtId="0" fontId="27" fillId="0" borderId="28" xfId="0" applyFont="1" applyFill="1" applyBorder="1" applyAlignment="1">
      <alignment horizontal="left" vertical="center"/>
    </xf>
    <xf numFmtId="0" fontId="17" fillId="0" borderId="0" xfId="42" applyFont="1" applyFill="1">
      <alignment vertical="center"/>
    </xf>
    <xf numFmtId="0" fontId="17" fillId="0" borderId="0" xfId="42" applyFont="1" applyFill="1" applyAlignment="1">
      <alignment vertical="center"/>
    </xf>
    <xf numFmtId="0" fontId="28" fillId="0" borderId="35" xfId="42" applyFont="1" applyBorder="1" applyAlignment="1">
      <alignment vertical="center"/>
    </xf>
    <xf numFmtId="0" fontId="28" fillId="0" borderId="0" xfId="42" applyFont="1" applyBorder="1" applyAlignment="1">
      <alignment vertical="top"/>
    </xf>
    <xf numFmtId="0" fontId="27" fillId="0" borderId="10" xfId="42" applyFont="1" applyBorder="1" applyAlignment="1">
      <alignment horizontal="left" vertical="center"/>
    </xf>
    <xf numFmtId="0" fontId="27" fillId="0" borderId="41" xfId="42" applyFont="1" applyBorder="1" applyAlignment="1">
      <alignment horizontal="left" vertical="center"/>
    </xf>
    <xf numFmtId="0" fontId="28" fillId="0" borderId="42" xfId="42" applyFont="1" applyBorder="1" applyAlignment="1">
      <alignment vertical="center"/>
    </xf>
    <xf numFmtId="0" fontId="28" fillId="0" borderId="10" xfId="42" applyFont="1" applyBorder="1" applyAlignment="1">
      <alignment vertical="center"/>
    </xf>
    <xf numFmtId="0" fontId="27" fillId="24" borderId="15" xfId="42" applyFont="1" applyFill="1" applyBorder="1" applyAlignment="1">
      <alignment horizontal="right" vertical="center"/>
    </xf>
    <xf numFmtId="0" fontId="27" fillId="0" borderId="10" xfId="42" applyFont="1" applyFill="1" applyBorder="1" applyAlignment="1">
      <alignment horizontal="right" vertical="center"/>
    </xf>
    <xf numFmtId="0" fontId="28" fillId="0" borderId="10" xfId="42" applyFont="1" applyFill="1" applyBorder="1" applyAlignment="1">
      <alignment vertical="center"/>
    </xf>
    <xf numFmtId="0" fontId="23" fillId="0" borderId="0" xfId="42" applyFont="1" applyBorder="1" applyAlignment="1">
      <alignment horizontal="center" vertical="center"/>
    </xf>
    <xf numFmtId="178" fontId="35" fillId="0" borderId="0" xfId="42" applyNumberFormat="1" applyFont="1" applyAlignment="1"/>
    <xf numFmtId="0" fontId="24" fillId="0" borderId="0" xfId="42" quotePrefix="1" applyFont="1" applyAlignment="1">
      <alignment horizontal="right" vertical="top"/>
    </xf>
    <xf numFmtId="0" fontId="24" fillId="0" borderId="0" xfId="42" applyFont="1" applyBorder="1" applyAlignment="1">
      <alignment horizontal="right" vertical="center"/>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0" borderId="15" xfId="42" applyFont="1" applyFill="1" applyBorder="1" applyAlignment="1">
      <alignment horizontal="left" vertical="center"/>
    </xf>
    <xf numFmtId="0" fontId="27" fillId="0" borderId="16" xfId="42" applyFont="1" applyFill="1" applyBorder="1" applyAlignment="1">
      <alignment horizontal="left" vertical="center"/>
    </xf>
    <xf numFmtId="0" fontId="28" fillId="0" borderId="17" xfId="42" applyFont="1" applyFill="1" applyBorder="1" applyAlignment="1">
      <alignment vertical="center"/>
    </xf>
    <xf numFmtId="0" fontId="28" fillId="0" borderId="15" xfId="42" applyFont="1" applyFill="1" applyBorder="1" applyAlignment="1">
      <alignment vertical="center"/>
    </xf>
    <xf numFmtId="0" fontId="27" fillId="24" borderId="0" xfId="42" applyFont="1" applyFill="1" applyBorder="1" applyAlignment="1">
      <alignment horizontal="right" vertical="center" shrinkToFit="1"/>
    </xf>
    <xf numFmtId="0" fontId="27" fillId="24" borderId="28" xfId="42" applyFont="1" applyFill="1" applyBorder="1" applyAlignment="1">
      <alignment horizontal="right" vertical="center" shrinkToFit="1"/>
    </xf>
    <xf numFmtId="0" fontId="17" fillId="0" borderId="23" xfId="42" applyFont="1" applyBorder="1" applyAlignment="1">
      <alignment horizontal="center" vertical="center" wrapText="1"/>
    </xf>
    <xf numFmtId="0" fontId="27" fillId="0" borderId="43" xfId="42" applyFont="1" applyFill="1" applyBorder="1" applyAlignment="1">
      <alignment horizontal="left" vertical="center"/>
    </xf>
    <xf numFmtId="0" fontId="17" fillId="0" borderId="38" xfId="42" applyFont="1" applyBorder="1" applyAlignment="1">
      <alignment horizontal="center" vertical="center" wrapText="1"/>
    </xf>
    <xf numFmtId="0" fontId="25" fillId="0" borderId="21" xfId="42" applyFont="1" applyFill="1" applyBorder="1" applyAlignment="1">
      <alignment horizontal="right" vertical="top"/>
    </xf>
    <xf numFmtId="179" fontId="24" fillId="0" borderId="23" xfId="42" applyNumberFormat="1" applyFont="1" applyBorder="1" applyAlignment="1">
      <alignment horizontal="left" vertical="center"/>
    </xf>
    <xf numFmtId="0" fontId="28" fillId="0" borderId="37" xfId="42" applyFont="1" applyBorder="1" applyAlignment="1">
      <alignment vertical="center"/>
    </xf>
    <xf numFmtId="0" fontId="27" fillId="0" borderId="43" xfId="42" applyFont="1" applyBorder="1" applyAlignment="1">
      <alignment horizontal="left" vertical="center"/>
    </xf>
    <xf numFmtId="0" fontId="28" fillId="0" borderId="25" xfId="42" applyFont="1" applyFill="1" applyBorder="1" applyAlignment="1">
      <alignment vertical="center"/>
    </xf>
    <xf numFmtId="0" fontId="27" fillId="0" borderId="20" xfId="42" applyFont="1" applyFill="1" applyBorder="1" applyAlignment="1">
      <alignment horizontal="right" vertical="center"/>
    </xf>
    <xf numFmtId="0" fontId="27" fillId="0" borderId="44" xfId="42" applyFont="1" applyFill="1" applyBorder="1" applyAlignment="1">
      <alignment horizontal="left" vertical="center"/>
    </xf>
    <xf numFmtId="0" fontId="37" fillId="0" borderId="0" xfId="42" applyFont="1" applyFill="1">
      <alignment vertical="center"/>
    </xf>
    <xf numFmtId="0" fontId="37" fillId="0" borderId="0" xfId="42" applyFont="1">
      <alignment vertical="center"/>
    </xf>
    <xf numFmtId="0" fontId="27" fillId="24" borderId="10" xfId="42" applyFont="1" applyFill="1" applyBorder="1" applyAlignment="1">
      <alignment horizontal="right" vertical="center"/>
    </xf>
    <xf numFmtId="0" fontId="25" fillId="0" borderId="29" xfId="42" applyFont="1" applyFill="1" applyBorder="1" applyAlignment="1">
      <alignment horizontal="right" vertical="center"/>
    </xf>
    <xf numFmtId="0" fontId="27" fillId="0" borderId="24" xfId="42" applyFont="1" applyFill="1" applyBorder="1" applyAlignment="1">
      <alignment horizontal="right" vertical="center" shrinkToFit="1"/>
    </xf>
    <xf numFmtId="0" fontId="27" fillId="0" borderId="24" xfId="42" applyFont="1" applyFill="1" applyBorder="1" applyAlignment="1">
      <alignment horizontal="left" vertical="center" shrinkToFit="1"/>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7" fillId="0" borderId="25" xfId="42" applyFont="1" applyFill="1" applyBorder="1" applyAlignment="1">
      <alignment horizontal="left" vertical="center" shrinkToFit="1"/>
    </xf>
    <xf numFmtId="0" fontId="17" fillId="0" borderId="24" xfId="42" applyFont="1" applyFill="1" applyBorder="1">
      <alignment vertical="center"/>
    </xf>
    <xf numFmtId="0" fontId="29" fillId="0" borderId="24" xfId="42" applyFont="1" applyFill="1" applyBorder="1" applyAlignment="1">
      <alignment vertical="center"/>
    </xf>
    <xf numFmtId="180" fontId="24" fillId="0" borderId="23" xfId="42" applyNumberFormat="1" applyFont="1" applyBorder="1" applyAlignment="1">
      <alignment horizontal="left" vertical="center"/>
    </xf>
    <xf numFmtId="0" fontId="28" fillId="0" borderId="29" xfId="42" applyFont="1" applyBorder="1" applyAlignment="1">
      <alignment vertical="center"/>
    </xf>
    <xf numFmtId="0" fontId="27" fillId="24" borderId="20" xfId="42" applyFont="1" applyFill="1" applyBorder="1" applyAlignment="1">
      <alignment horizontal="right" vertical="center"/>
    </xf>
    <xf numFmtId="0" fontId="29" fillId="0" borderId="28" xfId="42" applyFont="1" applyFill="1" applyBorder="1" applyAlignment="1">
      <alignment vertical="center"/>
    </xf>
    <xf numFmtId="0" fontId="27" fillId="0" borderId="0" xfId="42" applyFont="1" applyFill="1" applyBorder="1" applyAlignment="1">
      <alignment horizontal="right" vertical="center" shrinkToFit="1"/>
    </xf>
    <xf numFmtId="0" fontId="27" fillId="0" borderId="10" xfId="42" applyFont="1" applyFill="1" applyBorder="1" applyAlignment="1">
      <alignment horizontal="left" vertical="center"/>
    </xf>
    <xf numFmtId="0" fontId="28" fillId="0" borderId="25" xfId="42" applyFont="1" applyBorder="1" applyAlignment="1">
      <alignment vertical="center"/>
    </xf>
    <xf numFmtId="0" fontId="27" fillId="0" borderId="44" xfId="42" applyFont="1" applyFill="1" applyBorder="1" applyAlignment="1">
      <alignment horizontal="right" vertical="center"/>
    </xf>
    <xf numFmtId="0" fontId="28" fillId="0" borderId="17" xfId="42" applyFont="1" applyFill="1" applyBorder="1" applyAlignment="1">
      <alignment horizontal="left" vertical="center"/>
    </xf>
    <xf numFmtId="0" fontId="28" fillId="0" borderId="15" xfId="42" applyFont="1" applyFill="1" applyBorder="1" applyAlignment="1">
      <alignment horizontal="left" vertical="center" shrinkToFit="1"/>
    </xf>
    <xf numFmtId="0" fontId="28" fillId="0" borderId="16" xfId="42" applyFont="1" applyFill="1" applyBorder="1" applyAlignment="1">
      <alignment horizontal="left" vertical="center" shrinkToFit="1"/>
    </xf>
    <xf numFmtId="0" fontId="28" fillId="0" borderId="19" xfId="42" applyFont="1" applyFill="1" applyBorder="1" applyAlignment="1">
      <alignment horizontal="left" vertical="center"/>
    </xf>
    <xf numFmtId="0" fontId="28" fillId="0" borderId="21" xfId="42" applyFont="1" applyFill="1" applyBorder="1" applyAlignment="1">
      <alignment horizontal="left" vertical="center" shrinkToFit="1"/>
    </xf>
    <xf numFmtId="0" fontId="28" fillId="0" borderId="37" xfId="42" applyFont="1" applyFill="1" applyBorder="1" applyAlignment="1">
      <alignment horizontal="right" vertical="center"/>
    </xf>
    <xf numFmtId="0" fontId="27" fillId="0" borderId="45" xfId="42" applyFont="1" applyFill="1" applyBorder="1" applyAlignment="1">
      <alignment horizontal="right" vertical="center"/>
    </xf>
    <xf numFmtId="0" fontId="27" fillId="0" borderId="10" xfId="42" applyFont="1" applyFill="1" applyBorder="1" applyAlignment="1">
      <alignment horizontal="left" vertical="center" shrinkToFit="1"/>
    </xf>
    <xf numFmtId="0" fontId="27" fillId="0" borderId="41" xfId="42" applyFont="1" applyFill="1" applyBorder="1" applyAlignment="1">
      <alignment horizontal="left" vertical="center" shrinkToFit="1"/>
    </xf>
    <xf numFmtId="0" fontId="28" fillId="0" borderId="42" xfId="42" applyFont="1" applyFill="1" applyBorder="1" applyAlignment="1">
      <alignment vertical="center" wrapText="1"/>
    </xf>
    <xf numFmtId="0" fontId="28" fillId="0" borderId="10" xfId="42" applyFont="1" applyFill="1" applyBorder="1" applyAlignment="1">
      <alignment vertical="center" wrapText="1"/>
    </xf>
    <xf numFmtId="0" fontId="29" fillId="0" borderId="10" xfId="42" applyFont="1" applyFill="1" applyBorder="1" applyAlignment="1">
      <alignment vertical="center"/>
    </xf>
    <xf numFmtId="0" fontId="28" fillId="0" borderId="41" xfId="42" applyFont="1" applyFill="1" applyBorder="1" applyAlignment="1">
      <alignment vertical="center"/>
    </xf>
    <xf numFmtId="0" fontId="28" fillId="0" borderId="46" xfId="42" applyFont="1" applyFill="1" applyBorder="1" applyAlignment="1">
      <alignment vertical="center" wrapText="1"/>
    </xf>
    <xf numFmtId="0" fontId="38" fillId="0" borderId="0" xfId="42" applyFont="1" applyAlignment="1">
      <alignment horizontal="left" vertical="center" indent="1"/>
    </xf>
    <xf numFmtId="0" fontId="23" fillId="0" borderId="0" xfId="42" applyFont="1" applyBorder="1">
      <alignment vertical="center"/>
    </xf>
    <xf numFmtId="0" fontId="23" fillId="0" borderId="0" xfId="42" applyFont="1" applyBorder="1" applyAlignment="1">
      <alignment vertical="center"/>
    </xf>
    <xf numFmtId="0" fontId="38" fillId="0" borderId="0" xfId="42" applyFont="1" applyBorder="1" applyAlignment="1">
      <alignment horizontal="left" vertical="center" wrapText="1" indent="1"/>
    </xf>
    <xf numFmtId="0" fontId="40" fillId="0" borderId="0" xfId="42" applyFont="1" applyBorder="1" applyAlignment="1">
      <alignment horizontal="center" vertical="center"/>
    </xf>
    <xf numFmtId="0" fontId="29" fillId="0" borderId="0" xfId="42" applyFont="1" applyBorder="1" applyAlignment="1">
      <alignment vertical="center"/>
    </xf>
    <xf numFmtId="0" fontId="29" fillId="0" borderId="0" xfId="42" applyFont="1" applyBorder="1" applyAlignment="1">
      <alignment horizontal="center" vertical="center"/>
    </xf>
    <xf numFmtId="0" fontId="29" fillId="0" borderId="23" xfId="42" applyFont="1" applyBorder="1" applyAlignment="1">
      <alignment horizontal="center" vertical="center"/>
    </xf>
    <xf numFmtId="49" fontId="29" fillId="0" borderId="48" xfId="42" applyNumberFormat="1" applyFont="1" applyBorder="1" applyAlignment="1">
      <alignment horizontal="center" vertical="center"/>
    </xf>
    <xf numFmtId="0" fontId="35" fillId="0" borderId="0" xfId="42" applyFont="1">
      <alignment vertical="center"/>
    </xf>
    <xf numFmtId="0" fontId="25" fillId="0" borderId="21" xfId="42" applyFont="1" applyFill="1" applyBorder="1" applyAlignment="1">
      <alignment horizontal="right" vertical="center"/>
    </xf>
    <xf numFmtId="0" fontId="17" fillId="0" borderId="0" xfId="42" applyFont="1" applyFill="1" applyBorder="1">
      <alignment vertical="center"/>
    </xf>
    <xf numFmtId="0" fontId="24" fillId="0" borderId="24" xfId="42" applyFont="1" applyBorder="1">
      <alignment vertical="center"/>
    </xf>
    <xf numFmtId="0" fontId="17" fillId="0" borderId="0" xfId="42" applyFont="1" applyFill="1" applyBorder="1" applyAlignment="1">
      <alignment vertical="center"/>
    </xf>
    <xf numFmtId="0" fontId="27" fillId="0" borderId="32" xfId="42" applyFont="1" applyFill="1" applyBorder="1" applyAlignment="1">
      <alignment horizontal="left" vertical="center" shrinkToFit="1"/>
    </xf>
    <xf numFmtId="0" fontId="27" fillId="0" borderId="31" xfId="42" applyFont="1" applyFill="1" applyBorder="1" applyAlignment="1">
      <alignment horizontal="left" vertical="center" shrinkToFit="1"/>
    </xf>
    <xf numFmtId="0" fontId="27" fillId="0" borderId="31" xfId="42" applyFont="1" applyFill="1" applyBorder="1" applyAlignment="1">
      <alignment horizontal="right" vertical="center" shrinkToFit="1"/>
    </xf>
    <xf numFmtId="0" fontId="27" fillId="0" borderId="27" xfId="42" applyFont="1" applyFill="1" applyBorder="1" applyAlignment="1">
      <alignment horizontal="right" vertical="center" shrinkToFit="1"/>
    </xf>
    <xf numFmtId="0" fontId="28" fillId="0" borderId="31" xfId="42" applyFont="1" applyFill="1" applyBorder="1" applyAlignment="1">
      <alignment vertical="center"/>
    </xf>
    <xf numFmtId="0" fontId="28" fillId="0" borderId="33" xfId="42" applyFont="1" applyFill="1" applyBorder="1" applyAlignment="1">
      <alignment vertical="center"/>
    </xf>
    <xf numFmtId="0" fontId="27" fillId="0" borderId="32" xfId="42" applyFont="1" applyFill="1" applyBorder="1" applyAlignment="1">
      <alignment horizontal="left" vertical="center"/>
    </xf>
    <xf numFmtId="0" fontId="27" fillId="0" borderId="31" xfId="42" applyFont="1" applyFill="1" applyBorder="1" applyAlignment="1">
      <alignment horizontal="left" vertical="center"/>
    </xf>
    <xf numFmtId="0" fontId="25" fillId="0" borderId="16" xfId="42" applyFont="1" applyFill="1" applyBorder="1" applyAlignment="1">
      <alignment horizontal="right" vertical="top"/>
    </xf>
    <xf numFmtId="0" fontId="24" fillId="0" borderId="0" xfId="42" applyFont="1" applyBorder="1" applyAlignment="1">
      <alignment vertical="center" shrinkToFit="1"/>
    </xf>
    <xf numFmtId="0" fontId="28" fillId="0" borderId="49" xfId="42" applyFont="1" applyBorder="1" applyAlignment="1">
      <alignment vertical="center" wrapText="1"/>
    </xf>
    <xf numFmtId="0" fontId="28" fillId="24" borderId="24" xfId="42" applyFont="1" applyFill="1" applyBorder="1" applyAlignment="1">
      <alignment horizontal="right" vertical="center"/>
    </xf>
    <xf numFmtId="0" fontId="28" fillId="0" borderId="32" xfId="42" applyFont="1" applyFill="1" applyBorder="1" applyAlignment="1">
      <alignment vertical="center" shrinkToFit="1"/>
    </xf>
    <xf numFmtId="0" fontId="28" fillId="0" borderId="31" xfId="42" applyFont="1" applyFill="1" applyBorder="1" applyAlignment="1">
      <alignment vertical="center" shrinkToFit="1"/>
    </xf>
    <xf numFmtId="0" fontId="28" fillId="24" borderId="31" xfId="42" applyFont="1" applyFill="1" applyBorder="1" applyAlignment="1">
      <alignment horizontal="right" vertical="center"/>
    </xf>
    <xf numFmtId="0" fontId="28" fillId="24" borderId="33" xfId="42" applyFont="1" applyFill="1" applyBorder="1" applyAlignment="1">
      <alignment horizontal="right" vertical="center"/>
    </xf>
    <xf numFmtId="0" fontId="42" fillId="0" borderId="0" xfId="42" applyFont="1" applyAlignment="1">
      <alignment horizontal="left" vertical="center" wrapText="1"/>
    </xf>
    <xf numFmtId="0" fontId="50" fillId="0" borderId="0" xfId="41" applyBorder="1" applyAlignment="1">
      <alignment vertical="center"/>
    </xf>
    <xf numFmtId="0" fontId="17" fillId="0" borderId="11" xfId="42" applyFont="1" applyFill="1" applyBorder="1" applyAlignment="1">
      <alignment horizontal="right" vertical="center"/>
    </xf>
    <xf numFmtId="0" fontId="43" fillId="0" borderId="11" xfId="42" applyFont="1" applyFill="1" applyBorder="1" applyAlignment="1">
      <alignment horizontal="right" vertical="center"/>
    </xf>
    <xf numFmtId="0" fontId="41" fillId="0" borderId="0" xfId="41" applyFont="1" applyBorder="1" applyAlignment="1">
      <alignment vertical="center"/>
    </xf>
    <xf numFmtId="0" fontId="27" fillId="27" borderId="28" xfId="42" applyFont="1" applyFill="1" applyBorder="1" applyAlignment="1">
      <alignment horizontal="right" vertical="center"/>
    </xf>
    <xf numFmtId="0" fontId="17" fillId="0" borderId="50" xfId="42" applyFont="1" applyBorder="1" applyAlignment="1">
      <alignment horizontal="center" vertical="center"/>
    </xf>
    <xf numFmtId="0" fontId="17" fillId="0" borderId="23" xfId="42" applyFont="1" applyBorder="1" applyAlignment="1">
      <alignment horizontal="left" vertical="center"/>
    </xf>
    <xf numFmtId="0" fontId="17" fillId="0" borderId="19" xfId="42" applyFont="1" applyBorder="1" applyAlignment="1">
      <alignment vertical="center"/>
    </xf>
    <xf numFmtId="0" fontId="24" fillId="0" borderId="19" xfId="42" applyFont="1" applyBorder="1">
      <alignment vertical="center"/>
    </xf>
    <xf numFmtId="0" fontId="17" fillId="0" borderId="28" xfId="42" applyFont="1" applyBorder="1" applyAlignment="1">
      <alignment vertical="center"/>
    </xf>
    <xf numFmtId="0" fontId="24" fillId="0" borderId="33" xfId="42" applyFont="1" applyBorder="1">
      <alignment vertical="center"/>
    </xf>
    <xf numFmtId="0" fontId="17" fillId="0" borderId="24" xfId="42" applyFont="1" applyBorder="1">
      <alignment vertical="center"/>
    </xf>
    <xf numFmtId="0" fontId="17" fillId="0" borderId="24" xfId="42" applyFont="1" applyBorder="1" applyAlignment="1">
      <alignment vertical="center"/>
    </xf>
    <xf numFmtId="0" fontId="17" fillId="0" borderId="23" xfId="42" applyFont="1" applyBorder="1" applyAlignment="1">
      <alignment horizontal="center" vertical="center"/>
    </xf>
    <xf numFmtId="0" fontId="17" fillId="0" borderId="0" xfId="42" applyFont="1" applyAlignment="1">
      <alignment horizontal="right" vertical="center"/>
    </xf>
    <xf numFmtId="0" fontId="25" fillId="0" borderId="0" xfId="42" applyFont="1" applyAlignment="1">
      <alignment horizontal="left" vertical="center" wrapText="1"/>
    </xf>
    <xf numFmtId="0" fontId="17" fillId="0" borderId="0" xfId="42">
      <alignment vertical="center"/>
    </xf>
    <xf numFmtId="0" fontId="25" fillId="0" borderId="0" xfId="42" applyFont="1">
      <alignment vertical="center"/>
    </xf>
    <xf numFmtId="0" fontId="51" fillId="0" borderId="0" xfId="42" applyFont="1" applyBorder="1" applyAlignment="1">
      <alignment horizontal="left" vertical="center"/>
    </xf>
    <xf numFmtId="0" fontId="51" fillId="0" borderId="0" xfId="42" applyFont="1" applyBorder="1" applyAlignment="1">
      <alignment horizontal="center" vertical="center"/>
    </xf>
    <xf numFmtId="0" fontId="51" fillId="0" borderId="13" xfId="42" applyFont="1" applyFill="1" applyBorder="1" applyAlignment="1">
      <alignment horizontal="left" vertical="center"/>
    </xf>
    <xf numFmtId="0" fontId="51" fillId="0" borderId="13" xfId="42" applyFont="1" applyFill="1" applyBorder="1" applyAlignment="1">
      <alignment horizontal="right" vertical="center"/>
    </xf>
    <xf numFmtId="0" fontId="51" fillId="0" borderId="0" xfId="42" applyFont="1" applyFill="1" applyBorder="1" applyAlignment="1">
      <alignment horizontal="right" vertical="center" wrapText="1"/>
    </xf>
    <xf numFmtId="0" fontId="17" fillId="0" borderId="53" xfId="42" applyBorder="1">
      <alignment vertical="center"/>
    </xf>
    <xf numFmtId="0" fontId="27" fillId="0" borderId="0" xfId="42" applyFont="1" applyAlignment="1">
      <alignment horizontal="left" vertical="center"/>
    </xf>
    <xf numFmtId="0" fontId="17" fillId="0" borderId="23" xfId="42" applyBorder="1">
      <alignment vertical="center"/>
    </xf>
    <xf numFmtId="0" fontId="17" fillId="0" borderId="0" xfId="42" applyAlignment="1">
      <alignment horizontal="center" vertical="center"/>
    </xf>
    <xf numFmtId="0" fontId="17" fillId="0" borderId="23" xfId="42" applyBorder="1" applyAlignment="1">
      <alignment horizontal="left" vertical="center"/>
    </xf>
    <xf numFmtId="0" fontId="28" fillId="0" borderId="0" xfId="42" applyFont="1">
      <alignment vertical="center"/>
    </xf>
    <xf numFmtId="0" fontId="28" fillId="0" borderId="33" xfId="42" applyFont="1" applyBorder="1">
      <alignment vertical="center"/>
    </xf>
    <xf numFmtId="0" fontId="17" fillId="0" borderId="0" xfId="42" applyAlignment="1">
      <alignment horizontal="centerContinuous" vertical="center"/>
    </xf>
    <xf numFmtId="0" fontId="50" fillId="0" borderId="0" xfId="41">
      <alignment vertical="center"/>
    </xf>
    <xf numFmtId="0" fontId="41" fillId="0" borderId="0" xfId="41" applyFont="1">
      <alignment vertical="center"/>
    </xf>
    <xf numFmtId="0" fontId="17" fillId="0" borderId="10" xfId="42" applyBorder="1">
      <alignment vertical="center"/>
    </xf>
    <xf numFmtId="0" fontId="43" fillId="0" borderId="11" xfId="42" applyFont="1" applyBorder="1" applyAlignment="1">
      <alignment horizontal="right" vertical="center"/>
    </xf>
    <xf numFmtId="0" fontId="17" fillId="0" borderId="11" xfId="42" applyBorder="1" applyAlignment="1">
      <alignment horizontal="right" vertical="center"/>
    </xf>
    <xf numFmtId="0" fontId="17" fillId="0" borderId="12" xfId="42" applyBorder="1" applyAlignment="1">
      <alignment horizontal="center" vertical="center" wrapText="1"/>
    </xf>
    <xf numFmtId="0" fontId="28" fillId="0" borderId="17" xfId="42" applyFont="1" applyBorder="1">
      <alignment vertical="center"/>
    </xf>
    <xf numFmtId="0" fontId="28" fillId="0" borderId="15" xfId="42" applyFont="1" applyBorder="1">
      <alignment vertical="center"/>
    </xf>
    <xf numFmtId="0" fontId="27" fillId="24" borderId="0" xfId="42" applyFont="1" applyFill="1" applyAlignment="1">
      <alignment horizontal="right" vertical="center" shrinkToFit="1"/>
    </xf>
    <xf numFmtId="0" fontId="28" fillId="0" borderId="19" xfId="42" applyFont="1" applyBorder="1">
      <alignment vertical="center"/>
    </xf>
    <xf numFmtId="0" fontId="28" fillId="0" borderId="37" xfId="42" applyFont="1" applyBorder="1">
      <alignment vertical="center"/>
    </xf>
    <xf numFmtId="0" fontId="28" fillId="0" borderId="28" xfId="42" applyFont="1" applyBorder="1">
      <alignment vertical="center"/>
    </xf>
    <xf numFmtId="0" fontId="27" fillId="0" borderId="43" xfId="42" applyFont="1" applyBorder="1" applyAlignment="1">
      <alignment horizontal="right" vertical="center" shrinkToFit="1"/>
    </xf>
    <xf numFmtId="0" fontId="28" fillId="0" borderId="35" xfId="42" applyFont="1" applyBorder="1">
      <alignment vertical="center"/>
    </xf>
    <xf numFmtId="0" fontId="28" fillId="0" borderId="24" xfId="42" applyFont="1" applyBorder="1">
      <alignment vertical="center"/>
    </xf>
    <xf numFmtId="0" fontId="27" fillId="24" borderId="0" xfId="42" applyFont="1" applyFill="1" applyAlignment="1">
      <alignment horizontal="right" vertical="center"/>
    </xf>
    <xf numFmtId="0" fontId="27" fillId="0" borderId="0" xfId="42" applyFont="1" applyAlignment="1">
      <alignment horizontal="right" vertical="center"/>
    </xf>
    <xf numFmtId="0" fontId="29" fillId="0" borderId="0" xfId="42" applyFont="1">
      <alignment vertical="center"/>
    </xf>
    <xf numFmtId="0" fontId="25" fillId="0" borderId="21" xfId="42" applyFont="1" applyBorder="1" applyAlignment="1">
      <alignment horizontal="right" vertical="top"/>
    </xf>
    <xf numFmtId="0" fontId="17" fillId="0" borderId="23" xfId="42" applyBorder="1" applyAlignment="1">
      <alignment vertical="center" shrinkToFit="1"/>
    </xf>
    <xf numFmtId="0" fontId="28" fillId="0" borderId="21" xfId="42" applyFont="1" applyBorder="1">
      <alignment vertical="center"/>
    </xf>
    <xf numFmtId="0" fontId="28" fillId="0" borderId="29" xfId="42" applyFont="1" applyBorder="1">
      <alignment vertical="center"/>
    </xf>
    <xf numFmtId="0" fontId="28" fillId="0" borderId="10" xfId="42" applyFont="1" applyBorder="1">
      <alignment vertical="center"/>
    </xf>
    <xf numFmtId="0" fontId="40" fillId="0" borderId="0" xfId="42" applyFont="1" applyAlignment="1">
      <alignment horizontal="center" vertical="center"/>
    </xf>
    <xf numFmtId="0" fontId="29" fillId="0" borderId="0" xfId="42" applyFont="1" applyAlignment="1">
      <alignment horizontal="center" vertical="center"/>
    </xf>
    <xf numFmtId="0" fontId="29" fillId="0" borderId="0" xfId="42" applyFont="1" applyFill="1">
      <alignment vertical="center"/>
    </xf>
    <xf numFmtId="179" fontId="24" fillId="0" borderId="0" xfId="42" applyNumberFormat="1" applyFont="1" applyBorder="1" applyAlignment="1">
      <alignment horizontal="left" vertical="center"/>
    </xf>
    <xf numFmtId="0" fontId="28" fillId="0" borderId="28" xfId="42" applyFont="1" applyFill="1" applyBorder="1">
      <alignment vertical="center"/>
    </xf>
    <xf numFmtId="0" fontId="27" fillId="0" borderId="44" xfId="42" applyFont="1" applyBorder="1" applyAlignment="1">
      <alignment horizontal="left" vertical="center"/>
    </xf>
    <xf numFmtId="0" fontId="17" fillId="0" borderId="0" xfId="42" applyBorder="1">
      <alignment vertical="center"/>
    </xf>
    <xf numFmtId="0" fontId="17" fillId="24" borderId="11" xfId="42" applyFont="1" applyFill="1" applyBorder="1" applyAlignment="1">
      <alignment horizontal="center" vertical="center"/>
    </xf>
    <xf numFmtId="0" fontId="55" fillId="30" borderId="11" xfId="42" applyFont="1" applyFill="1" applyBorder="1" applyAlignment="1">
      <alignment vertical="center"/>
    </xf>
    <xf numFmtId="0" fontId="17" fillId="30" borderId="13" xfId="42" applyFont="1" applyFill="1" applyBorder="1" applyAlignment="1">
      <alignment vertical="center"/>
    </xf>
    <xf numFmtId="0" fontId="17" fillId="30" borderId="13" xfId="42" applyFont="1" applyFill="1" applyBorder="1" applyAlignment="1">
      <alignment vertical="top"/>
    </xf>
    <xf numFmtId="0" fontId="27" fillId="30" borderId="13" xfId="42" applyFont="1" applyFill="1" applyBorder="1">
      <alignment vertical="center"/>
    </xf>
    <xf numFmtId="0" fontId="27" fillId="30" borderId="13" xfId="42" applyFont="1" applyFill="1" applyBorder="1" applyAlignment="1">
      <alignment vertical="center"/>
    </xf>
    <xf numFmtId="0" fontId="27" fillId="30" borderId="14" xfId="42" applyFont="1" applyFill="1" applyBorder="1">
      <alignment vertical="center"/>
    </xf>
    <xf numFmtId="0" fontId="55" fillId="31" borderId="11" xfId="42" applyFont="1" applyFill="1" applyBorder="1" applyAlignment="1">
      <alignment vertical="center"/>
    </xf>
    <xf numFmtId="0" fontId="53" fillId="31" borderId="13" xfId="42" applyFont="1" applyFill="1" applyBorder="1" applyAlignment="1">
      <alignment vertical="center"/>
    </xf>
    <xf numFmtId="0" fontId="53" fillId="31" borderId="13" xfId="42" applyFont="1" applyFill="1" applyBorder="1" applyAlignment="1">
      <alignment vertical="top"/>
    </xf>
    <xf numFmtId="0" fontId="54" fillId="31" borderId="13" xfId="42" applyFont="1" applyFill="1" applyBorder="1">
      <alignment vertical="center"/>
    </xf>
    <xf numFmtId="0" fontId="54" fillId="31" borderId="13" xfId="42" applyFont="1" applyFill="1" applyBorder="1" applyAlignment="1">
      <alignment vertical="center"/>
    </xf>
    <xf numFmtId="0" fontId="54" fillId="31" borderId="14" xfId="42" applyFont="1" applyFill="1" applyBorder="1">
      <alignment vertical="center"/>
    </xf>
    <xf numFmtId="0" fontId="17" fillId="32" borderId="13" xfId="42" applyFont="1" applyFill="1" applyBorder="1" applyAlignment="1">
      <alignment vertical="top"/>
    </xf>
    <xf numFmtId="0" fontId="27" fillId="32" borderId="13" xfId="42" applyFont="1" applyFill="1" applyBorder="1">
      <alignment vertical="center"/>
    </xf>
    <xf numFmtId="0" fontId="27" fillId="32" borderId="13" xfId="42" applyFont="1" applyFill="1" applyBorder="1" applyAlignment="1">
      <alignment vertical="center"/>
    </xf>
    <xf numFmtId="0" fontId="27" fillId="32" borderId="14" xfId="42" applyFont="1" applyFill="1" applyBorder="1">
      <alignment vertical="center"/>
    </xf>
    <xf numFmtId="0" fontId="27" fillId="32" borderId="13" xfId="42" applyFont="1" applyFill="1" applyBorder="1" applyAlignment="1">
      <alignment horizontal="left" vertical="center" indent="1"/>
    </xf>
    <xf numFmtId="0" fontId="27" fillId="32" borderId="13" xfId="42" applyFont="1" applyFill="1" applyBorder="1" applyAlignment="1">
      <alignment horizontal="center" vertical="center"/>
    </xf>
    <xf numFmtId="0" fontId="27" fillId="32" borderId="14" xfId="42" applyFont="1" applyFill="1" applyBorder="1" applyAlignment="1">
      <alignment horizontal="center" vertical="center"/>
    </xf>
    <xf numFmtId="0" fontId="17" fillId="33" borderId="12" xfId="42" applyFont="1" applyFill="1" applyBorder="1" applyAlignment="1">
      <alignment horizontal="center" vertical="center" wrapText="1"/>
    </xf>
    <xf numFmtId="0" fontId="24" fillId="0" borderId="28" xfId="42" applyFont="1" applyBorder="1">
      <alignment vertical="center"/>
    </xf>
    <xf numFmtId="0" fontId="17" fillId="0" borderId="0" xfId="42" applyFill="1" applyBorder="1">
      <alignment vertical="center"/>
    </xf>
    <xf numFmtId="0" fontId="17" fillId="31" borderId="13" xfId="42" applyFont="1" applyFill="1" applyBorder="1" applyAlignment="1">
      <alignment vertical="center"/>
    </xf>
    <xf numFmtId="0" fontId="17" fillId="31" borderId="13" xfId="42" applyFont="1" applyFill="1" applyBorder="1" applyAlignment="1">
      <alignment vertical="top"/>
    </xf>
    <xf numFmtId="0" fontId="27" fillId="31" borderId="13" xfId="42" applyFont="1" applyFill="1" applyBorder="1">
      <alignment vertical="center"/>
    </xf>
    <xf numFmtId="0" fontId="27" fillId="31" borderId="13" xfId="42" applyFont="1" applyFill="1" applyBorder="1" applyAlignment="1">
      <alignment vertical="center"/>
    </xf>
    <xf numFmtId="0" fontId="27" fillId="31" borderId="14" xfId="42" applyFont="1" applyFill="1" applyBorder="1">
      <alignment vertical="center"/>
    </xf>
    <xf numFmtId="0" fontId="39" fillId="0" borderId="0" xfId="42" applyFont="1" applyBorder="1" applyAlignment="1">
      <alignment horizontal="left" vertical="center"/>
    </xf>
    <xf numFmtId="49" fontId="29" fillId="0" borderId="0" xfId="42" applyNumberFormat="1" applyFont="1" applyBorder="1" applyAlignment="1">
      <alignment horizontal="center" vertical="center"/>
    </xf>
    <xf numFmtId="0" fontId="17" fillId="31" borderId="13" xfId="42" applyFill="1" applyBorder="1">
      <alignment vertical="center"/>
    </xf>
    <xf numFmtId="0" fontId="17" fillId="31" borderId="13" xfId="42" applyFill="1" applyBorder="1" applyAlignment="1">
      <alignment vertical="top"/>
    </xf>
    <xf numFmtId="0" fontId="17" fillId="33" borderId="12" xfId="42" applyFill="1" applyBorder="1" applyAlignment="1">
      <alignment horizontal="center" vertical="center" wrapText="1"/>
    </xf>
    <xf numFmtId="0" fontId="55" fillId="30" borderId="11" xfId="42" applyFont="1" applyFill="1" applyBorder="1">
      <alignment vertical="center"/>
    </xf>
    <xf numFmtId="0" fontId="17" fillId="30" borderId="13" xfId="42" applyFill="1" applyBorder="1">
      <alignment vertical="center"/>
    </xf>
    <xf numFmtId="0" fontId="17" fillId="30" borderId="13" xfId="42" applyFill="1" applyBorder="1" applyAlignment="1">
      <alignment vertical="top"/>
    </xf>
    <xf numFmtId="0" fontId="17" fillId="0" borderId="0" xfId="42">
      <alignment vertical="center"/>
    </xf>
    <xf numFmtId="0" fontId="46" fillId="31" borderId="11" xfId="42" applyFont="1" applyFill="1" applyBorder="1" applyAlignment="1">
      <alignment vertical="center"/>
    </xf>
    <xf numFmtId="0" fontId="28" fillId="0" borderId="0" xfId="42" applyFont="1" applyBorder="1">
      <alignment vertical="center"/>
    </xf>
    <xf numFmtId="0" fontId="27" fillId="24" borderId="54" xfId="42" applyFont="1" applyFill="1" applyBorder="1" applyAlignment="1">
      <alignment horizontal="right" vertical="center" shrinkToFit="1"/>
    </xf>
    <xf numFmtId="0" fontId="17" fillId="0" borderId="0" xfId="42">
      <alignment vertical="center"/>
    </xf>
    <xf numFmtId="0" fontId="44" fillId="0" borderId="0" xfId="42" applyFont="1" applyBorder="1" applyAlignment="1">
      <alignment horizontal="center" vertical="center"/>
    </xf>
    <xf numFmtId="0" fontId="44" fillId="0" borderId="0" xfId="42" applyFont="1" applyAlignment="1">
      <alignment horizontal="center" vertical="center"/>
    </xf>
    <xf numFmtId="0" fontId="46" fillId="31" borderId="11" xfId="42" applyFont="1" applyFill="1" applyBorder="1">
      <alignment vertical="center"/>
    </xf>
    <xf numFmtId="0" fontId="30" fillId="0" borderId="0" xfId="42" applyFont="1" applyBorder="1" applyAlignment="1">
      <alignment horizontal="right" vertical="top" shrinkToFit="1"/>
    </xf>
    <xf numFmtId="0" fontId="17" fillId="27" borderId="11" xfId="42" applyFont="1" applyFill="1" applyBorder="1" applyAlignment="1">
      <alignment horizontal="center" vertical="center"/>
    </xf>
    <xf numFmtId="0" fontId="22" fillId="0" borderId="0" xfId="0" applyFont="1" applyFill="1" applyBorder="1" applyAlignment="1">
      <alignment vertical="center"/>
    </xf>
    <xf numFmtId="0" fontId="56" fillId="29" borderId="24" xfId="42" applyFont="1" applyFill="1" applyBorder="1">
      <alignment vertical="center"/>
    </xf>
    <xf numFmtId="0" fontId="17" fillId="0" borderId="0" xfId="42" applyFont="1" applyAlignment="1">
      <alignment horizontal="left" vertical="center"/>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7" fillId="0" borderId="28" xfId="42" applyFont="1" applyBorder="1" applyAlignment="1">
      <alignment horizontal="left" vertical="center" shrinkToFi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28" fillId="0" borderId="19" xfId="42" applyFont="1" applyBorder="1" applyAlignment="1">
      <alignment vertical="center" shrinkToFit="1"/>
    </xf>
    <xf numFmtId="0" fontId="28" fillId="0" borderId="0" xfId="42" applyFont="1" applyBorder="1" applyAlignment="1">
      <alignment vertical="center" shrinkToFit="1"/>
    </xf>
    <xf numFmtId="0" fontId="27" fillId="0" borderId="29" xfId="42" applyFont="1" applyBorder="1" applyAlignment="1">
      <alignment horizontal="left" vertical="center" shrinkToFi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28" fillId="0" borderId="24" xfId="42" applyFont="1" applyBorder="1" applyAlignment="1">
      <alignment vertical="center" shrinkToFit="1"/>
    </xf>
    <xf numFmtId="0" fontId="28" fillId="0" borderId="0" xfId="42" applyFont="1" applyFill="1" applyBorder="1" applyAlignment="1">
      <alignment vertical="center" shrinkToFit="1"/>
    </xf>
    <xf numFmtId="0" fontId="28" fillId="0" borderId="21" xfId="42" applyFont="1" applyFill="1" applyBorder="1" applyAlignment="1">
      <alignment vertical="center" shrinkToFit="1"/>
    </xf>
    <xf numFmtId="0" fontId="28" fillId="0" borderId="24" xfId="42" applyFont="1" applyFill="1" applyBorder="1" applyAlignment="1">
      <alignment vertical="center" shrinkToFit="1"/>
    </xf>
    <xf numFmtId="0" fontId="28" fillId="0" borderId="25" xfId="42" applyFont="1" applyFill="1" applyBorder="1" applyAlignment="1">
      <alignment vertical="center" shrinkToFit="1"/>
    </xf>
    <xf numFmtId="0" fontId="17" fillId="0" borderId="30" xfId="42" applyFont="1" applyBorder="1" applyAlignment="1">
      <alignment vertical="center" wrapText="1"/>
    </xf>
    <xf numFmtId="0" fontId="17" fillId="0" borderId="42" xfId="42" applyFont="1" applyBorder="1" applyAlignment="1">
      <alignment vertical="center" wrapText="1"/>
    </xf>
    <xf numFmtId="0" fontId="17" fillId="0" borderId="19"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17" fillId="0" borderId="33" xfId="42" applyFont="1" applyBorder="1" applyAlignment="1">
      <alignment horizontal="center" vertical="center" wrapText="1"/>
    </xf>
    <xf numFmtId="0" fontId="17" fillId="0" borderId="50" xfId="42" applyFont="1" applyBorder="1" applyAlignment="1">
      <alignment horizontal="center" vertical="center" wrapText="1"/>
    </xf>
    <xf numFmtId="0" fontId="38" fillId="0" borderId="0" xfId="42" applyFont="1" applyBorder="1" applyAlignment="1">
      <alignment horizontal="left" vertical="center" wrapText="1" indent="1"/>
    </xf>
    <xf numFmtId="0" fontId="17" fillId="0" borderId="21" xfId="42" applyFont="1" applyBorder="1" applyAlignment="1">
      <alignment vertical="center" wrapText="1"/>
    </xf>
    <xf numFmtId="0" fontId="17" fillId="0" borderId="19" xfId="42" applyFont="1" applyFill="1" applyBorder="1" applyAlignment="1">
      <alignment vertical="center" wrapText="1"/>
    </xf>
    <xf numFmtId="0" fontId="28" fillId="0" borderId="0" xfId="42" applyFont="1" applyFill="1" applyBorder="1" applyAlignment="1">
      <alignment vertical="center"/>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25" xfId="42" applyFont="1" applyBorder="1" applyAlignment="1">
      <alignment vertical="center" shrinkToFit="1"/>
    </xf>
    <xf numFmtId="0" fontId="17" fillId="0" borderId="40" xfId="42" applyFont="1" applyBorder="1" applyAlignment="1">
      <alignment vertical="center" wrapText="1"/>
    </xf>
    <xf numFmtId="0" fontId="28" fillId="0" borderId="19" xfId="42" applyFont="1" applyBorder="1" applyAlignment="1">
      <alignment vertical="center"/>
    </xf>
    <xf numFmtId="0" fontId="28" fillId="0" borderId="0" xfId="42" applyFont="1" applyBorder="1" applyAlignment="1">
      <alignment vertical="center"/>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18" xfId="42" applyFont="1" applyBorder="1" applyAlignment="1">
      <alignment vertical="center" wrapText="1"/>
    </xf>
    <xf numFmtId="0" fontId="28" fillId="0" borderId="39" xfId="42" applyFont="1" applyBorder="1" applyAlignment="1">
      <alignment vertical="center" wrapText="1"/>
    </xf>
    <xf numFmtId="0" fontId="28" fillId="0" borderId="34" xfId="42" applyFont="1" applyBorder="1" applyAlignment="1">
      <alignment vertical="center" wrapText="1"/>
    </xf>
    <xf numFmtId="0" fontId="28" fillId="0" borderId="0" xfId="42" applyFont="1" applyBorder="1" applyAlignment="1">
      <alignment vertical="center" wrapText="1"/>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8" fillId="0" borderId="39" xfId="42" applyFont="1" applyFill="1" applyBorder="1" applyAlignment="1">
      <alignment vertical="center" wrapText="1"/>
    </xf>
    <xf numFmtId="0" fontId="29" fillId="24" borderId="28" xfId="42" applyFont="1" applyFill="1" applyBorder="1" applyAlignment="1">
      <alignment vertical="center"/>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1" xfId="42" applyFont="1" applyBorder="1" applyAlignment="1">
      <alignment vertical="center" shrinkToFit="1"/>
    </xf>
    <xf numFmtId="0" fontId="28" fillId="0" borderId="34" xfId="42" applyFont="1" applyFill="1" applyBorder="1" applyAlignment="1">
      <alignment vertical="center" wrapText="1"/>
    </xf>
    <xf numFmtId="0" fontId="28" fillId="0" borderId="18" xfId="42" applyFont="1" applyFill="1" applyBorder="1" applyAlignment="1">
      <alignment vertical="center" wrapText="1"/>
    </xf>
    <xf numFmtId="0" fontId="28" fillId="0" borderId="28" xfId="42" applyFont="1" applyFill="1" applyBorder="1" applyAlignment="1">
      <alignment vertical="center" shrinkToFit="1"/>
    </xf>
    <xf numFmtId="0" fontId="28" fillId="0" borderId="29" xfId="42" applyFont="1" applyFill="1" applyBorder="1" applyAlignment="1">
      <alignment vertical="center" shrinkToFit="1"/>
    </xf>
    <xf numFmtId="0" fontId="28" fillId="0" borderId="35" xfId="42" applyFont="1" applyFill="1" applyBorder="1" applyAlignment="1">
      <alignment vertical="center" shrinkToFit="1"/>
    </xf>
    <xf numFmtId="0" fontId="28" fillId="0" borderId="28" xfId="42" applyFont="1" applyFill="1" applyBorder="1" applyAlignment="1">
      <alignment vertical="center"/>
    </xf>
    <xf numFmtId="0" fontId="28" fillId="0" borderId="0" xfId="42" applyFont="1" applyFill="1" applyBorder="1" applyAlignment="1">
      <alignment horizontal="right" vertical="center"/>
    </xf>
    <xf numFmtId="0" fontId="39" fillId="0" borderId="47" xfId="42" applyFont="1" applyBorder="1" applyAlignment="1">
      <alignment horizontal="left" vertical="center"/>
    </xf>
    <xf numFmtId="0" fontId="29" fillId="0" borderId="0" xfId="42" applyFont="1" applyFill="1" applyBorder="1" applyAlignment="1">
      <alignment vertical="center"/>
    </xf>
    <xf numFmtId="0" fontId="28" fillId="0" borderId="19" xfId="42" applyFont="1" applyFill="1" applyBorder="1" applyAlignment="1">
      <alignment vertical="center"/>
    </xf>
    <xf numFmtId="0" fontId="17" fillId="0" borderId="36" xfId="42" applyFont="1" applyBorder="1" applyAlignment="1">
      <alignmen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28" fillId="0" borderId="0" xfId="42" applyFont="1" applyFill="1" applyBorder="1" applyAlignment="1">
      <alignment horizontal="left" vertical="center" shrinkToFit="1"/>
    </xf>
    <xf numFmtId="0" fontId="28" fillId="0" borderId="37" xfId="42" applyFont="1" applyFill="1" applyBorder="1" applyAlignment="1">
      <alignment vertical="center"/>
    </xf>
    <xf numFmtId="0" fontId="17" fillId="0" borderId="0" xfId="42" applyFont="1" applyBorder="1" applyAlignment="1">
      <alignment vertical="center"/>
    </xf>
    <xf numFmtId="0" fontId="26" fillId="0" borderId="0" xfId="0" applyFont="1" applyBorder="1" applyAlignment="1">
      <alignment horizontal="right" vertical="center"/>
    </xf>
    <xf numFmtId="0" fontId="27" fillId="0" borderId="0" xfId="42" applyFont="1" applyFill="1" applyBorder="1" applyAlignment="1">
      <alignment horizontal="left" vertical="center" shrinkToFit="1"/>
    </xf>
    <xf numFmtId="0" fontId="17" fillId="32" borderId="11" xfId="42" applyFont="1" applyFill="1" applyBorder="1" applyAlignment="1">
      <alignment vertical="center"/>
    </xf>
    <xf numFmtId="0" fontId="17" fillId="32" borderId="13" xfId="42" applyFont="1" applyFill="1" applyBorder="1" applyAlignment="1">
      <alignment vertical="center"/>
    </xf>
    <xf numFmtId="0" fontId="27" fillId="0" borderId="21" xfId="42" applyFont="1" applyFill="1" applyBorder="1" applyAlignment="1">
      <alignment horizontal="left" vertical="center" shrinkToFit="1"/>
    </xf>
    <xf numFmtId="0" fontId="17" fillId="0" borderId="26" xfId="42" applyFont="1" applyBorder="1" applyAlignment="1">
      <alignment horizontal="center" vertical="center"/>
    </xf>
    <xf numFmtId="0" fontId="28" fillId="0" borderId="0" xfId="42" applyFont="1" applyAlignment="1">
      <alignment vertical="center" shrinkToFit="1"/>
    </xf>
    <xf numFmtId="0" fontId="28" fillId="0" borderId="0" xfId="42" applyFont="1" applyAlignment="1">
      <alignment horizontal="right" vertical="center"/>
    </xf>
    <xf numFmtId="0" fontId="28" fillId="0" borderId="0" xfId="42" applyFont="1">
      <alignment vertical="center"/>
    </xf>
    <xf numFmtId="0" fontId="17" fillId="0" borderId="0" xfId="42">
      <alignment vertical="center"/>
    </xf>
    <xf numFmtId="0" fontId="27" fillId="24" borderId="43" xfId="42" applyFont="1" applyFill="1" applyBorder="1" applyAlignment="1">
      <alignment horizontal="right" vertical="center"/>
    </xf>
    <xf numFmtId="0" fontId="27" fillId="27" borderId="0" xfId="42" applyFont="1" applyFill="1" applyBorder="1" applyAlignment="1">
      <alignment horizontal="right" vertical="center" shrinkToFit="1"/>
    </xf>
    <xf numFmtId="0" fontId="24" fillId="0" borderId="24" xfId="42" applyFont="1" applyBorder="1" applyAlignment="1">
      <alignment vertical="center"/>
    </xf>
    <xf numFmtId="0" fontId="62" fillId="0" borderId="0" xfId="42" applyFont="1" applyFill="1" applyBorder="1" applyAlignment="1">
      <alignment horizontal="left" vertical="center"/>
    </xf>
    <xf numFmtId="0" fontId="62" fillId="0" borderId="21" xfId="42" applyFont="1" applyFill="1" applyBorder="1" applyAlignment="1">
      <alignment horizontal="left" vertical="center"/>
    </xf>
    <xf numFmtId="0" fontId="62" fillId="0" borderId="0" xfId="42" applyFont="1" applyFill="1" applyBorder="1" applyAlignment="1">
      <alignment horizontal="right" vertical="center" shrinkToFit="1"/>
    </xf>
    <xf numFmtId="0" fontId="62" fillId="0" borderId="0" xfId="42" applyFont="1" applyBorder="1" applyAlignment="1">
      <alignment horizontal="left" vertical="center"/>
    </xf>
    <xf numFmtId="0" fontId="27" fillId="27" borderId="54" xfId="42" applyFont="1" applyFill="1" applyBorder="1" applyAlignment="1">
      <alignment horizontal="right" vertical="center"/>
    </xf>
    <xf numFmtId="0" fontId="27" fillId="27" borderId="44" xfId="42" applyFont="1" applyFill="1" applyBorder="1" applyAlignment="1">
      <alignment horizontal="right" vertical="center"/>
    </xf>
    <xf numFmtId="0" fontId="27" fillId="0" borderId="27" xfId="42" applyFont="1" applyBorder="1" applyAlignment="1">
      <alignment horizontal="right" vertical="center" shrinkToFit="1"/>
    </xf>
    <xf numFmtId="0" fontId="27" fillId="0" borderId="31" xfId="42" applyFont="1" applyBorder="1" applyAlignment="1">
      <alignment horizontal="left" vertical="center" shrinkToFit="1"/>
    </xf>
    <xf numFmtId="0" fontId="27" fillId="0" borderId="31" xfId="42" applyFont="1" applyBorder="1" applyAlignment="1">
      <alignment horizontal="right" vertical="center" shrinkToFit="1"/>
    </xf>
    <xf numFmtId="0" fontId="27" fillId="24" borderId="31" xfId="42" applyFont="1" applyFill="1" applyBorder="1" applyAlignment="1">
      <alignment horizontal="right" vertical="center" shrinkToFit="1"/>
    </xf>
    <xf numFmtId="0" fontId="27" fillId="27" borderId="43" xfId="42" applyFont="1" applyFill="1" applyBorder="1" applyAlignment="1">
      <alignment horizontal="right" vertical="center" shrinkToFit="1"/>
    </xf>
    <xf numFmtId="0" fontId="28" fillId="0" borderId="35" xfId="42" applyFont="1" applyFill="1" applyBorder="1" applyAlignment="1">
      <alignment horizontal="right" vertical="center"/>
    </xf>
    <xf numFmtId="0" fontId="17" fillId="0" borderId="30" xfId="42" applyFont="1" applyFill="1" applyBorder="1" applyAlignment="1">
      <alignment horizontal="left" vertical="center" wrapText="1"/>
    </xf>
    <xf numFmtId="0" fontId="27" fillId="27" borderId="28" xfId="42" applyFont="1" applyFill="1" applyBorder="1" applyAlignment="1">
      <alignment horizontal="right" vertical="center" shrinkToFit="1"/>
    </xf>
    <xf numFmtId="0" fontId="27" fillId="27" borderId="0" xfId="42" applyFont="1" applyFill="1" applyAlignment="1">
      <alignment horizontal="right" vertical="center" shrinkToFit="1"/>
    </xf>
    <xf numFmtId="0" fontId="27" fillId="0" borderId="0" xfId="42" applyFont="1" applyAlignment="1">
      <alignment horizontal="right" vertical="center" shrinkToFit="1"/>
    </xf>
    <xf numFmtId="0" fontId="25" fillId="0" borderId="29" xfId="42" applyFont="1" applyBorder="1" applyAlignment="1">
      <alignment horizontal="right" vertical="center"/>
    </xf>
    <xf numFmtId="0" fontId="25" fillId="0" borderId="25" xfId="42" applyFont="1" applyBorder="1" applyAlignment="1">
      <alignment horizontal="right" vertical="top"/>
    </xf>
    <xf numFmtId="0" fontId="27" fillId="0" borderId="28" xfId="42" applyFont="1" applyBorder="1" applyAlignment="1">
      <alignment horizontal="right" vertical="center"/>
    </xf>
    <xf numFmtId="0" fontId="17" fillId="0" borderId="33" xfId="42" applyFont="1" applyBorder="1">
      <alignment vertical="center"/>
    </xf>
    <xf numFmtId="0" fontId="17" fillId="0" borderId="32" xfId="42" applyFont="1" applyBorder="1">
      <alignment vertical="center"/>
    </xf>
    <xf numFmtId="0" fontId="17" fillId="0" borderId="34" xfId="42" applyFont="1" applyBorder="1">
      <alignment vertical="center"/>
    </xf>
    <xf numFmtId="0" fontId="17" fillId="0" borderId="30" xfId="42" applyFont="1" applyFill="1" applyBorder="1">
      <alignment vertical="center"/>
    </xf>
    <xf numFmtId="0" fontId="27" fillId="0" borderId="24" xfId="42" applyFont="1" applyBorder="1" applyAlignment="1">
      <alignment horizontal="right" vertical="center"/>
    </xf>
    <xf numFmtId="0" fontId="17" fillId="0" borderId="25" xfId="42" applyFont="1" applyBorder="1" applyAlignment="1">
      <alignment horizontal="left" vertical="center"/>
    </xf>
    <xf numFmtId="0" fontId="25" fillId="0" borderId="19" xfId="42" applyFont="1" applyBorder="1" applyAlignment="1">
      <alignment horizontal="right" vertical="center"/>
    </xf>
    <xf numFmtId="0" fontId="22" fillId="0" borderId="0" xfId="0" applyFont="1">
      <alignment vertical="center"/>
    </xf>
    <xf numFmtId="0" fontId="22" fillId="0" borderId="21" xfId="0" applyFont="1" applyBorder="1">
      <alignment vertical="center"/>
    </xf>
    <xf numFmtId="0" fontId="27" fillId="0" borderId="0" xfId="42" applyFont="1">
      <alignment vertical="center"/>
    </xf>
    <xf numFmtId="0" fontId="17" fillId="0" borderId="19" xfId="42" applyFont="1" applyBorder="1">
      <alignment vertical="center"/>
    </xf>
    <xf numFmtId="0" fontId="17" fillId="0" borderId="21" xfId="42" applyFont="1" applyBorder="1">
      <alignment vertical="center"/>
    </xf>
    <xf numFmtId="0" fontId="27" fillId="0" borderId="28" xfId="42" applyFont="1" applyBorder="1">
      <alignment vertical="center"/>
    </xf>
    <xf numFmtId="0" fontId="17" fillId="0" borderId="28" xfId="42" applyFont="1" applyBorder="1" applyAlignment="1">
      <alignment horizontal="left" vertical="center"/>
    </xf>
    <xf numFmtId="0" fontId="31" fillId="0" borderId="37" xfId="42" applyFont="1" applyBorder="1">
      <alignment vertical="center"/>
    </xf>
    <xf numFmtId="0" fontId="31" fillId="0" borderId="28" xfId="42" applyFont="1" applyBorder="1">
      <alignment vertical="center"/>
    </xf>
    <xf numFmtId="0" fontId="31" fillId="0" borderId="29" xfId="42" applyFont="1" applyBorder="1">
      <alignment vertical="center"/>
    </xf>
    <xf numFmtId="0" fontId="25" fillId="0" borderId="0" xfId="42" applyFont="1" applyAlignment="1">
      <alignment horizontal="right" vertical="center"/>
    </xf>
    <xf numFmtId="0" fontId="25" fillId="0" borderId="21" xfId="42" applyFont="1" applyBorder="1" applyAlignment="1">
      <alignment horizontal="right" vertical="center"/>
    </xf>
    <xf numFmtId="0" fontId="17" fillId="0" borderId="36" xfId="42" applyFont="1" applyFill="1" applyBorder="1">
      <alignment vertical="center"/>
    </xf>
    <xf numFmtId="0" fontId="28" fillId="0" borderId="24" xfId="42" applyFont="1" applyBorder="1" applyAlignment="1">
      <alignment horizontal="right" vertical="center"/>
    </xf>
    <xf numFmtId="0" fontId="28" fillId="0" borderId="19" xfId="42" applyFont="1" applyBorder="1" applyAlignment="1">
      <alignment horizontal="right" vertical="center"/>
    </xf>
    <xf numFmtId="0" fontId="27" fillId="27" borderId="43" xfId="42" applyFont="1" applyFill="1" applyBorder="1" applyAlignment="1">
      <alignment horizontal="right" vertical="center"/>
    </xf>
    <xf numFmtId="0" fontId="17" fillId="0" borderId="21" xfId="42" applyFont="1" applyBorder="1" applyAlignment="1">
      <alignment horizontal="left" vertical="center"/>
    </xf>
    <xf numFmtId="0" fontId="27" fillId="0" borderId="10" xfId="42" applyFont="1" applyBorder="1" applyAlignment="1">
      <alignment horizontal="right" vertical="center"/>
    </xf>
    <xf numFmtId="0" fontId="27" fillId="0" borderId="10" xfId="42" applyFont="1" applyBorder="1">
      <alignment vertical="center"/>
    </xf>
    <xf numFmtId="0" fontId="17" fillId="0" borderId="10" xfId="42" applyFont="1" applyBorder="1" applyAlignment="1">
      <alignment horizontal="left" vertical="center"/>
    </xf>
    <xf numFmtId="0" fontId="28" fillId="0" borderId="41" xfId="42" applyFont="1" applyBorder="1" applyAlignment="1">
      <alignment vertical="center"/>
    </xf>
    <xf numFmtId="0" fontId="27" fillId="0" borderId="15" xfId="42" applyFont="1" applyFill="1" applyBorder="1" applyAlignment="1">
      <alignment horizontal="right" vertical="center"/>
    </xf>
    <xf numFmtId="0" fontId="27" fillId="0" borderId="15" xfId="42" applyFont="1" applyFill="1" applyBorder="1" applyAlignment="1">
      <alignment vertical="center"/>
    </xf>
    <xf numFmtId="0" fontId="17" fillId="0" borderId="16" xfId="42" applyFont="1" applyBorder="1" applyAlignment="1">
      <alignment horizontal="left" vertical="center"/>
    </xf>
    <xf numFmtId="0" fontId="27" fillId="0" borderId="28" xfId="42" applyFont="1" applyFill="1" applyBorder="1" applyAlignment="1">
      <alignment vertical="center"/>
    </xf>
    <xf numFmtId="0" fontId="17" fillId="0" borderId="20" xfId="42" applyFont="1" applyBorder="1" applyAlignment="1">
      <alignment vertical="center"/>
    </xf>
    <xf numFmtId="0" fontId="17" fillId="0" borderId="21" xfId="42" applyFont="1" applyBorder="1" applyAlignment="1">
      <alignment vertical="center"/>
    </xf>
    <xf numFmtId="0" fontId="27" fillId="0" borderId="28" xfId="42" applyFont="1" applyFill="1" applyBorder="1" applyAlignment="1">
      <alignment horizontal="right" vertical="center" shrinkToFit="1"/>
    </xf>
    <xf numFmtId="0" fontId="17" fillId="0" borderId="31" xfId="42" applyFont="1" applyFill="1" applyBorder="1" applyAlignment="1">
      <alignment horizontal="left" vertical="center"/>
    </xf>
    <xf numFmtId="0" fontId="27" fillId="0" borderId="24" xfId="42" applyFont="1" applyFill="1" applyBorder="1" applyAlignment="1">
      <alignment vertical="center"/>
    </xf>
    <xf numFmtId="0" fontId="17" fillId="0" borderId="33" xfId="42" applyFont="1" applyBorder="1" applyAlignment="1">
      <alignment horizontal="left" vertical="center"/>
    </xf>
    <xf numFmtId="0" fontId="17" fillId="0" borderId="31" xfId="42" applyFont="1" applyBorder="1" applyAlignment="1">
      <alignment horizontal="left" vertical="center"/>
    </xf>
    <xf numFmtId="0" fontId="17" fillId="0" borderId="29" xfId="42" applyFont="1" applyBorder="1" applyAlignment="1">
      <alignment horizontal="left" vertical="center"/>
    </xf>
    <xf numFmtId="0" fontId="17" fillId="0" borderId="44" xfId="42" applyFont="1" applyBorder="1" applyAlignment="1">
      <alignment vertical="center"/>
    </xf>
    <xf numFmtId="0" fontId="17" fillId="0" borderId="32" xfId="42" applyFont="1" applyBorder="1" applyAlignment="1">
      <alignment horizontal="left" vertical="center"/>
    </xf>
    <xf numFmtId="0" fontId="17" fillId="0" borderId="0" xfId="42" applyFont="1" applyBorder="1" applyAlignment="1">
      <alignment horizontal="left" vertical="center"/>
    </xf>
    <xf numFmtId="0" fontId="22" fillId="0" borderId="0" xfId="0" applyFont="1" applyBorder="1">
      <alignment vertical="center"/>
    </xf>
    <xf numFmtId="0" fontId="27" fillId="24" borderId="19" xfId="42" applyFont="1" applyFill="1" applyBorder="1" applyAlignment="1">
      <alignment horizontal="right" vertical="center" shrinkToFit="1"/>
    </xf>
    <xf numFmtId="0" fontId="27" fillId="0" borderId="0" xfId="42" applyFont="1" applyFill="1" applyBorder="1" applyAlignment="1">
      <alignment vertical="center"/>
    </xf>
    <xf numFmtId="0" fontId="27" fillId="0" borderId="0" xfId="42" applyFont="1" applyBorder="1" applyAlignment="1">
      <alignment vertical="center"/>
    </xf>
    <xf numFmtId="0" fontId="27" fillId="0" borderId="28" xfId="42" applyFont="1" applyBorder="1" applyAlignment="1">
      <alignment vertical="center"/>
    </xf>
    <xf numFmtId="0" fontId="17" fillId="0" borderId="37" xfId="42" applyFont="1" applyBorder="1" applyAlignment="1">
      <alignment vertical="center"/>
    </xf>
    <xf numFmtId="0" fontId="17" fillId="0" borderId="29" xfId="42" applyFont="1" applyBorder="1" applyAlignment="1">
      <alignment vertical="center"/>
    </xf>
    <xf numFmtId="0" fontId="25" fillId="0" borderId="0" xfId="42" applyFont="1" applyBorder="1" applyAlignment="1">
      <alignment horizontal="right" vertical="center"/>
    </xf>
    <xf numFmtId="0" fontId="17" fillId="0" borderId="51" xfId="42" applyFont="1" applyBorder="1" applyAlignment="1">
      <alignment vertical="center"/>
    </xf>
    <xf numFmtId="0" fontId="17" fillId="0" borderId="52" xfId="42" applyFont="1" applyBorder="1" applyAlignment="1">
      <alignment vertical="center"/>
    </xf>
    <xf numFmtId="0" fontId="27" fillId="0" borderId="10" xfId="42" applyFont="1" applyFill="1" applyBorder="1" applyAlignment="1">
      <alignment vertical="center"/>
    </xf>
    <xf numFmtId="0" fontId="17" fillId="0" borderId="41" xfId="42" applyFont="1" applyBorder="1" applyAlignment="1">
      <alignment horizontal="left" vertical="center"/>
    </xf>
    <xf numFmtId="0" fontId="17" fillId="0" borderId="24" xfId="42" applyBorder="1">
      <alignment vertical="center"/>
    </xf>
    <xf numFmtId="0" fontId="17" fillId="0" borderId="20" xfId="42" applyFont="1" applyBorder="1">
      <alignment vertical="center"/>
    </xf>
    <xf numFmtId="0" fontId="27" fillId="0" borderId="24" xfId="42" applyFont="1" applyBorder="1">
      <alignment vertical="center"/>
    </xf>
    <xf numFmtId="0" fontId="17" fillId="0" borderId="55" xfId="42" applyFont="1" applyBorder="1">
      <alignment vertical="center"/>
    </xf>
    <xf numFmtId="0" fontId="17" fillId="32" borderId="11" xfId="42" applyFont="1" applyFill="1" applyBorder="1">
      <alignment vertical="center"/>
    </xf>
    <xf numFmtId="0" fontId="17" fillId="32" borderId="13" xfId="42" applyFont="1" applyFill="1" applyBorder="1">
      <alignment vertical="center"/>
    </xf>
    <xf numFmtId="0" fontId="17" fillId="0" borderId="15" xfId="42" applyFont="1" applyBorder="1">
      <alignment vertical="center"/>
    </xf>
    <xf numFmtId="0" fontId="17" fillId="0" borderId="28" xfId="42" applyFont="1" applyBorder="1">
      <alignment vertical="center"/>
    </xf>
    <xf numFmtId="0" fontId="17" fillId="0" borderId="51" xfId="42" applyFont="1" applyBorder="1" applyAlignment="1">
      <alignment horizontal="left" vertical="center" wrapText="1"/>
    </xf>
    <xf numFmtId="0" fontId="17" fillId="28" borderId="20" xfId="42" applyFont="1" applyFill="1" applyBorder="1" applyAlignment="1">
      <alignment vertical="center" wrapText="1"/>
    </xf>
    <xf numFmtId="0" fontId="17" fillId="28" borderId="45" xfId="42" applyFont="1" applyFill="1" applyBorder="1" applyAlignment="1">
      <alignment vertical="center" wrapText="1"/>
    </xf>
    <xf numFmtId="0" fontId="17" fillId="0" borderId="15" xfId="42" applyFont="1" applyBorder="1" applyAlignment="1">
      <alignment horizontal="left" vertical="center"/>
    </xf>
    <xf numFmtId="0" fontId="17" fillId="0" borderId="35" xfId="42" applyFont="1" applyBorder="1" applyAlignment="1">
      <alignment horizontal="center" vertical="center"/>
    </xf>
    <xf numFmtId="0" fontId="17" fillId="0" borderId="24" xfId="42" applyFont="1" applyBorder="1" applyAlignment="1">
      <alignment horizontal="center" vertical="center"/>
    </xf>
    <xf numFmtId="0" fontId="17" fillId="0" borderId="25" xfId="42" applyFont="1" applyBorder="1" applyAlignment="1">
      <alignment horizontal="center" vertical="center"/>
    </xf>
    <xf numFmtId="0" fontId="63" fillId="0" borderId="19" xfId="42" applyFont="1" applyFill="1" applyBorder="1" applyAlignment="1">
      <alignment horizontal="right" vertical="center"/>
    </xf>
    <xf numFmtId="0" fontId="63" fillId="0" borderId="0" xfId="42" applyFont="1" applyBorder="1" applyAlignment="1">
      <alignment vertical="center" wrapText="1"/>
    </xf>
    <xf numFmtId="0" fontId="63" fillId="0" borderId="21" xfId="42" applyFont="1" applyBorder="1" applyAlignment="1">
      <alignment vertical="center" wrapText="1"/>
    </xf>
    <xf numFmtId="0" fontId="63" fillId="0" borderId="37" xfId="42" applyFont="1" applyFill="1" applyBorder="1" applyAlignment="1">
      <alignment vertical="center" shrinkToFit="1"/>
    </xf>
    <xf numFmtId="0" fontId="63" fillId="0" borderId="28" xfId="42" applyFont="1" applyFill="1" applyBorder="1" applyAlignment="1">
      <alignment vertical="center" shrinkToFit="1"/>
    </xf>
    <xf numFmtId="0" fontId="69" fillId="0" borderId="28" xfId="42" applyFont="1" applyFill="1" applyBorder="1" applyAlignment="1">
      <alignment vertical="center"/>
    </xf>
    <xf numFmtId="0" fontId="63" fillId="0" borderId="28" xfId="42" applyFont="1" applyFill="1" applyBorder="1" applyAlignment="1">
      <alignment vertical="center"/>
    </xf>
    <xf numFmtId="0" fontId="63" fillId="0" borderId="29" xfId="42" applyFont="1" applyFill="1" applyBorder="1" applyAlignment="1">
      <alignment vertical="center"/>
    </xf>
    <xf numFmtId="0" fontId="63" fillId="0" borderId="19" xfId="42" applyFont="1" applyFill="1" applyBorder="1" applyAlignment="1">
      <alignment vertical="center" shrinkToFit="1"/>
    </xf>
    <xf numFmtId="0" fontId="63" fillId="0" borderId="0" xfId="42" applyFont="1" applyFill="1" applyBorder="1" applyAlignment="1">
      <alignment vertical="center" shrinkToFit="1"/>
    </xf>
    <xf numFmtId="0" fontId="63" fillId="0" borderId="21" xfId="42" applyFont="1" applyFill="1" applyBorder="1" applyAlignment="1">
      <alignment vertical="center" shrinkToFit="1"/>
    </xf>
    <xf numFmtId="0" fontId="25" fillId="0" borderId="0" xfId="42" applyFont="1" applyFill="1" applyBorder="1" applyAlignment="1">
      <alignment horizontal="right" vertical="top"/>
    </xf>
    <xf numFmtId="0" fontId="56" fillId="0" borderId="0" xfId="42" applyFont="1" applyFill="1" applyBorder="1" applyAlignment="1">
      <alignment horizontal="right" vertical="center"/>
    </xf>
    <xf numFmtId="0" fontId="56" fillId="0" borderId="0" xfId="42" applyFont="1" applyFill="1" applyBorder="1" applyAlignment="1">
      <alignment vertical="center"/>
    </xf>
    <xf numFmtId="0" fontId="17" fillId="0" borderId="23" xfId="42" applyBorder="1" applyAlignment="1">
      <alignment horizontal="center" vertical="center"/>
    </xf>
    <xf numFmtId="0" fontId="17" fillId="0" borderId="54" xfId="0" applyFont="1" applyBorder="1" applyAlignment="1">
      <alignment horizontal="left" vertical="center" wrapText="1"/>
    </xf>
    <xf numFmtId="0" fontId="17" fillId="0" borderId="16"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4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7" xfId="42" applyNumberFormat="1" applyFont="1" applyBorder="1" applyAlignment="1">
      <alignment horizontal="left" vertical="center" wrapText="1"/>
    </xf>
    <xf numFmtId="0" fontId="17" fillId="0" borderId="15" xfId="42" applyNumberFormat="1" applyFont="1" applyBorder="1" applyAlignment="1">
      <alignment horizontal="left" vertical="center" wrapText="1"/>
    </xf>
    <xf numFmtId="0" fontId="17" fillId="0" borderId="60" xfId="42" applyNumberFormat="1" applyFont="1" applyBorder="1" applyAlignment="1">
      <alignment horizontal="left" vertical="center" wrapText="1"/>
    </xf>
    <xf numFmtId="0" fontId="17" fillId="0" borderId="19" xfId="42" applyNumberFormat="1" applyFont="1" applyBorder="1" applyAlignment="1">
      <alignment horizontal="left" vertical="center" wrapText="1"/>
    </xf>
    <xf numFmtId="0" fontId="17" fillId="0" borderId="0" xfId="42" applyNumberFormat="1" applyFont="1" applyBorder="1" applyAlignment="1">
      <alignment horizontal="left" vertical="center" wrapText="1"/>
    </xf>
    <xf numFmtId="0" fontId="17" fillId="0" borderId="53" xfId="42" applyNumberFormat="1" applyFont="1" applyBorder="1" applyAlignment="1">
      <alignment horizontal="left" vertical="center" wrapTex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9" fillId="24" borderId="28" xfId="42" applyFont="1" applyFill="1" applyBorder="1" applyAlignment="1">
      <alignment horizontal="center" vertical="center"/>
    </xf>
    <xf numFmtId="0" fontId="27" fillId="0" borderId="0" xfId="42" applyFont="1" applyFill="1" applyBorder="1" applyAlignment="1">
      <alignment horizontal="left" vertical="center" shrinkToFit="1"/>
    </xf>
    <xf numFmtId="0" fontId="27" fillId="0" borderId="21" xfId="42" applyFont="1" applyFill="1" applyBorder="1" applyAlignment="1">
      <alignment horizontal="left" vertical="center" shrinkToFit="1"/>
    </xf>
    <xf numFmtId="0" fontId="17" fillId="0" borderId="33" xfId="42" applyFont="1" applyBorder="1" applyAlignment="1">
      <alignment horizontal="center" vertical="center"/>
    </xf>
    <xf numFmtId="0" fontId="17" fillId="0" borderId="31" xfId="42" applyFont="1" applyBorder="1" applyAlignment="1">
      <alignment horizontal="center" vertical="center"/>
    </xf>
    <xf numFmtId="0" fontId="17" fillId="0" borderId="32" xfId="42" applyFont="1" applyBorder="1" applyAlignment="1">
      <alignment horizontal="center" vertical="center"/>
    </xf>
    <xf numFmtId="0" fontId="17" fillId="0" borderId="54" xfId="42" applyFont="1" applyBorder="1" applyAlignment="1">
      <alignment horizontal="center" vertical="center" wrapText="1"/>
    </xf>
    <xf numFmtId="0" fontId="17" fillId="0" borderId="16" xfId="42" applyFont="1" applyBorder="1" applyAlignment="1">
      <alignment horizontal="center" vertical="center" wrapText="1"/>
    </xf>
    <xf numFmtId="0" fontId="17" fillId="0" borderId="20" xfId="42" applyFont="1" applyBorder="1" applyAlignment="1">
      <alignment horizontal="center" vertical="center" wrapText="1"/>
    </xf>
    <xf numFmtId="0" fontId="17" fillId="0" borderId="21" xfId="42" applyFont="1" applyBorder="1" applyAlignment="1">
      <alignment horizontal="center" vertical="center" wrapText="1"/>
    </xf>
    <xf numFmtId="0" fontId="27" fillId="0" borderId="24" xfId="42" applyFont="1" applyFill="1" applyBorder="1" applyAlignment="1">
      <alignment horizontal="left" vertical="center" shrinkToFit="1"/>
    </xf>
    <xf numFmtId="0" fontId="28" fillId="0" borderId="19" xfId="42" applyFont="1" applyFill="1" applyBorder="1" applyAlignment="1">
      <alignment vertical="center" shrinkToFit="1"/>
    </xf>
    <xf numFmtId="0" fontId="28" fillId="0" borderId="0" xfId="42" applyFont="1" applyFill="1" applyBorder="1" applyAlignment="1">
      <alignment vertical="center" shrinkToFit="1"/>
    </xf>
    <xf numFmtId="0" fontId="29" fillId="24" borderId="0" xfId="42" applyFont="1" applyFill="1" applyBorder="1" applyAlignment="1">
      <alignment vertical="center"/>
    </xf>
    <xf numFmtId="0" fontId="17" fillId="0" borderId="33" xfId="42" applyFont="1" applyBorder="1" applyAlignment="1">
      <alignment vertical="center" wrapText="1"/>
    </xf>
    <xf numFmtId="0" fontId="17" fillId="0" borderId="31" xfId="42" applyFont="1" applyBorder="1" applyAlignment="1">
      <alignment vertical="center" wrapText="1"/>
    </xf>
    <xf numFmtId="0" fontId="17" fillId="0" borderId="50" xfId="42" applyFont="1" applyBorder="1" applyAlignment="1">
      <alignment vertical="center" wrapText="1"/>
    </xf>
    <xf numFmtId="0" fontId="28" fillId="0" borderId="19" xfId="42" applyFont="1" applyBorder="1" applyAlignment="1">
      <alignment vertical="center" shrinkToFit="1"/>
    </xf>
    <xf numFmtId="0" fontId="28" fillId="0" borderId="0" xfId="42" applyFont="1" applyBorder="1" applyAlignment="1">
      <alignment vertical="center" shrinkToFit="1"/>
    </xf>
    <xf numFmtId="0" fontId="17" fillId="0" borderId="17" xfId="42" applyFont="1" applyBorder="1" applyAlignment="1">
      <alignment vertical="center" wrapText="1"/>
    </xf>
    <xf numFmtId="0" fontId="17" fillId="0" borderId="15" xfId="42" applyFont="1" applyBorder="1" applyAlignment="1">
      <alignment vertical="center" wrapText="1"/>
    </xf>
    <xf numFmtId="0" fontId="17" fillId="0" borderId="60" xfId="42" applyFont="1" applyBorder="1" applyAlignment="1">
      <alignment vertical="center" wrapText="1"/>
    </xf>
    <xf numFmtId="0" fontId="17" fillId="0" borderId="37" xfId="42" applyFont="1" applyBorder="1" applyAlignment="1">
      <alignment vertical="center" wrapText="1"/>
    </xf>
    <xf numFmtId="0" fontId="17" fillId="0" borderId="28" xfId="42" applyFont="1" applyBorder="1" applyAlignment="1">
      <alignment vertical="center" wrapText="1"/>
    </xf>
    <xf numFmtId="0" fontId="17" fillId="0" borderId="57" xfId="42" applyFont="1" applyBorder="1" applyAlignment="1">
      <alignment vertical="center" wrapText="1"/>
    </xf>
    <xf numFmtId="0" fontId="28" fillId="0" borderId="21" xfId="42" applyFont="1" applyFill="1" applyBorder="1" applyAlignment="1">
      <alignment vertical="center" shrinkToFit="1"/>
    </xf>
    <xf numFmtId="0" fontId="17" fillId="0" borderId="35" xfId="42" applyFont="1" applyBorder="1" applyAlignment="1">
      <alignment vertical="center" wrapText="1"/>
    </xf>
    <xf numFmtId="0" fontId="17" fillId="0" borderId="24" xfId="42" applyFont="1" applyBorder="1" applyAlignment="1">
      <alignment vertical="center" wrapText="1"/>
    </xf>
    <xf numFmtId="0" fontId="17" fillId="0" borderId="56" xfId="42" applyFont="1" applyBorder="1" applyAlignment="1">
      <alignment vertical="center" wrapText="1"/>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8" fillId="0" borderId="35" xfId="42" applyFont="1" applyBorder="1" applyAlignment="1">
      <alignment vertical="center" shrinkToFit="1"/>
    </xf>
    <xf numFmtId="0" fontId="28" fillId="0" borderId="24" xfId="42" applyFont="1" applyBorder="1" applyAlignment="1">
      <alignment vertical="center" shrinkToFit="1"/>
    </xf>
    <xf numFmtId="0" fontId="29" fillId="24" borderId="24" xfId="42" applyFont="1" applyFill="1" applyBorder="1" applyAlignment="1">
      <alignment vertical="center"/>
    </xf>
    <xf numFmtId="0" fontId="17" fillId="0" borderId="35" xfId="42" applyFont="1" applyFill="1" applyBorder="1" applyAlignment="1">
      <alignment horizontal="left" vertical="center" wrapText="1"/>
    </xf>
    <xf numFmtId="0" fontId="17" fillId="0" borderId="24" xfId="42" applyFont="1" applyFill="1" applyBorder="1" applyAlignment="1">
      <alignment horizontal="left" vertical="center" wrapText="1"/>
    </xf>
    <xf numFmtId="0" fontId="17" fillId="0" borderId="56"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27" fillId="0" borderId="28" xfId="42" applyFont="1" applyBorder="1" applyAlignment="1">
      <alignment horizontal="left" vertical="center" shrinkToFit="1"/>
    </xf>
    <xf numFmtId="0" fontId="27" fillId="0" borderId="29" xfId="42" applyFont="1" applyBorder="1" applyAlignment="1">
      <alignment horizontal="left" vertical="center" shrinkToFit="1"/>
    </xf>
    <xf numFmtId="0" fontId="28" fillId="0" borderId="37" xfId="42" applyFont="1" applyFill="1" applyBorder="1" applyAlignment="1">
      <alignment vertical="center" shrinkToFit="1"/>
    </xf>
    <xf numFmtId="0" fontId="28" fillId="0" borderId="28" xfId="42" applyFont="1" applyFill="1" applyBorder="1" applyAlignment="1">
      <alignment vertical="center" shrinkToFit="1"/>
    </xf>
    <xf numFmtId="0" fontId="29" fillId="0" borderId="28" xfId="42" applyFont="1" applyFill="1" applyBorder="1" applyAlignment="1">
      <alignment vertical="center"/>
    </xf>
    <xf numFmtId="0" fontId="28" fillId="24" borderId="24" xfId="42" applyFont="1" applyFill="1" applyBorder="1" applyAlignment="1">
      <alignment vertical="center"/>
    </xf>
    <xf numFmtId="0" fontId="28" fillId="24" borderId="28" xfId="42" applyFont="1" applyFill="1" applyBorder="1" applyAlignment="1">
      <alignment vertical="center"/>
    </xf>
    <xf numFmtId="0" fontId="28" fillId="0" borderId="28" xfId="42" applyFont="1" applyFill="1" applyBorder="1" applyAlignment="1">
      <alignment vertical="center"/>
    </xf>
    <xf numFmtId="0" fontId="17" fillId="0" borderId="35" xfId="42" applyFont="1" applyFill="1" applyBorder="1" applyAlignment="1">
      <alignment vertical="center" wrapText="1"/>
    </xf>
    <xf numFmtId="0" fontId="17" fillId="0" borderId="24" xfId="42" applyFont="1" applyFill="1" applyBorder="1" applyAlignment="1">
      <alignment vertical="center" wrapText="1"/>
    </xf>
    <xf numFmtId="0" fontId="17" fillId="0" borderId="56" xfId="42" applyFont="1" applyFill="1" applyBorder="1" applyAlignment="1">
      <alignment vertical="center" wrapText="1"/>
    </xf>
    <xf numFmtId="0" fontId="17" fillId="0" borderId="19" xfId="42" applyFont="1" applyFill="1" applyBorder="1" applyAlignment="1">
      <alignment vertical="center" wrapText="1"/>
    </xf>
    <xf numFmtId="0" fontId="17" fillId="0" borderId="0" xfId="42" applyFont="1" applyFill="1" applyBorder="1" applyAlignment="1">
      <alignment vertical="center" wrapText="1"/>
    </xf>
    <xf numFmtId="0" fontId="17" fillId="0" borderId="53" xfId="42" applyFont="1" applyFill="1" applyBorder="1" applyAlignment="1">
      <alignment vertical="center" wrapText="1"/>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0" xfId="42" applyFont="1">
      <alignment vertical="center"/>
    </xf>
    <xf numFmtId="0" fontId="17" fillId="0" borderId="44" xfId="42" applyFont="1" applyBorder="1" applyAlignment="1">
      <alignment horizontal="center" vertical="center" wrapText="1"/>
    </xf>
    <xf numFmtId="0" fontId="17" fillId="0" borderId="29" xfId="42" applyFont="1" applyBorder="1" applyAlignment="1">
      <alignment horizontal="center" vertical="center" wrapText="1"/>
    </xf>
    <xf numFmtId="0" fontId="17" fillId="0" borderId="43" xfId="42" applyFont="1" applyBorder="1" applyAlignment="1">
      <alignment horizontal="center" vertical="center" wrapText="1"/>
    </xf>
    <xf numFmtId="0" fontId="17" fillId="0" borderId="25" xfId="42" applyFont="1" applyBorder="1" applyAlignment="1">
      <alignment horizontal="center" vertical="center" wrapText="1"/>
    </xf>
    <xf numFmtId="0" fontId="17" fillId="0" borderId="45" xfId="42" applyFont="1" applyBorder="1" applyAlignment="1">
      <alignment horizontal="center" vertical="center" wrapText="1"/>
    </xf>
    <xf numFmtId="0" fontId="17" fillId="0" borderId="41" xfId="42" applyFont="1" applyBorder="1" applyAlignment="1">
      <alignment horizontal="center" vertical="center" wrapText="1"/>
    </xf>
    <xf numFmtId="0" fontId="17" fillId="0" borderId="54" xfId="42" applyFont="1" applyBorder="1" applyAlignment="1">
      <alignment horizontal="left" vertical="center" wrapText="1"/>
    </xf>
    <xf numFmtId="0" fontId="17" fillId="0" borderId="15" xfId="42" applyFont="1" applyBorder="1" applyAlignment="1">
      <alignment horizontal="left" vertical="center" wrapText="1"/>
    </xf>
    <xf numFmtId="0" fontId="17" fillId="0" borderId="20" xfId="42" applyFont="1" applyBorder="1" applyAlignment="1">
      <alignment horizontal="left" vertical="center" wrapText="1"/>
    </xf>
    <xf numFmtId="0" fontId="17" fillId="0" borderId="0" xfId="42" applyFont="1" applyBorder="1" applyAlignment="1">
      <alignment horizontal="left" vertical="center" wrapText="1"/>
    </xf>
    <xf numFmtId="0" fontId="17" fillId="0" borderId="21" xfId="42" applyFont="1" applyBorder="1" applyAlignment="1">
      <alignment horizontal="left" vertical="center" wrapText="1"/>
    </xf>
    <xf numFmtId="0" fontId="17" fillId="0" borderId="45" xfId="42" applyFont="1" applyBorder="1" applyAlignment="1">
      <alignment horizontal="left" vertical="center" wrapText="1"/>
    </xf>
    <xf numFmtId="0" fontId="17" fillId="0" borderId="41" xfId="42" applyFont="1" applyBorder="1" applyAlignment="1">
      <alignment horizontal="left" vertical="center" wrapText="1"/>
    </xf>
    <xf numFmtId="0" fontId="28" fillId="0" borderId="39" xfId="42" applyFont="1" applyBorder="1" applyAlignment="1">
      <alignment vertical="center" wrapText="1"/>
    </xf>
    <xf numFmtId="0" fontId="17" fillId="0" borderId="35" xfId="42" applyNumberFormat="1" applyFont="1" applyFill="1" applyBorder="1" applyAlignment="1">
      <alignment horizontal="left" vertical="center" wrapText="1"/>
    </xf>
    <xf numFmtId="0" fontId="17" fillId="0" borderId="24" xfId="42" applyNumberFormat="1" applyFont="1" applyFill="1" applyBorder="1" applyAlignment="1">
      <alignment horizontal="left" vertical="center" wrapText="1"/>
    </xf>
    <xf numFmtId="0" fontId="17" fillId="0" borderId="56" xfId="42" applyNumberFormat="1" applyFont="1" applyFill="1" applyBorder="1" applyAlignment="1">
      <alignment horizontal="left" vertical="center" wrapText="1"/>
    </xf>
    <xf numFmtId="0" fontId="17" fillId="0" borderId="19" xfId="42" applyNumberFormat="1" applyFont="1" applyFill="1" applyBorder="1" applyAlignment="1">
      <alignment horizontal="left" vertical="center" wrapText="1"/>
    </xf>
    <xf numFmtId="0" fontId="17" fillId="0" borderId="0" xfId="42" applyNumberFormat="1" applyFont="1" applyFill="1" applyBorder="1" applyAlignment="1">
      <alignment horizontal="left" vertical="center" wrapText="1"/>
    </xf>
    <xf numFmtId="0" fontId="17" fillId="0" borderId="53" xfId="42" applyNumberFormat="1" applyFont="1" applyFill="1" applyBorder="1" applyAlignment="1">
      <alignment horizontal="left" vertical="center" wrapText="1"/>
    </xf>
    <xf numFmtId="0" fontId="17" fillId="0" borderId="37" xfId="42" applyNumberFormat="1" applyFont="1" applyFill="1" applyBorder="1" applyAlignment="1">
      <alignment horizontal="left" vertical="center" wrapText="1"/>
    </xf>
    <xf numFmtId="0" fontId="17" fillId="0" borderId="28" xfId="42" applyNumberFormat="1" applyFont="1" applyFill="1" applyBorder="1" applyAlignment="1">
      <alignment horizontal="left" vertical="center" wrapText="1"/>
    </xf>
    <xf numFmtId="0" fontId="17" fillId="0" borderId="57" xfId="42" applyNumberFormat="1" applyFont="1" applyFill="1" applyBorder="1" applyAlignment="1">
      <alignment horizontal="left" vertical="center" wrapText="1"/>
    </xf>
    <xf numFmtId="0" fontId="27" fillId="0" borderId="31" xfId="42" applyFont="1" applyBorder="1" applyAlignment="1">
      <alignment horizontal="left" vertical="center" shrinkToFit="1"/>
    </xf>
    <xf numFmtId="0" fontId="27" fillId="0" borderId="32" xfId="42" applyFont="1" applyBorder="1" applyAlignment="1">
      <alignment horizontal="left" vertical="center" shrinkToFit="1"/>
    </xf>
    <xf numFmtId="0" fontId="28" fillId="0" borderId="31" xfId="42" applyFont="1" applyBorder="1" applyAlignment="1">
      <alignment vertical="center" shrinkToFit="1"/>
    </xf>
    <xf numFmtId="0" fontId="28" fillId="0" borderId="32" xfId="42" applyFont="1" applyBorder="1" applyAlignment="1">
      <alignment vertical="center" shrinkToFit="1"/>
    </xf>
    <xf numFmtId="176" fontId="28" fillId="26" borderId="0" xfId="42" applyNumberFormat="1" applyFont="1" applyFill="1" applyBorder="1" applyAlignment="1">
      <alignment vertical="center"/>
    </xf>
    <xf numFmtId="0" fontId="22" fillId="0" borderId="0" xfId="0" applyFont="1" applyAlignment="1">
      <alignment horizontal="left" vertical="center" shrinkToFit="1"/>
    </xf>
    <xf numFmtId="0" fontId="25" fillId="0" borderId="35" xfId="42" applyFont="1" applyBorder="1" applyAlignment="1">
      <alignment horizontal="right" vertical="center"/>
    </xf>
    <xf numFmtId="0" fontId="25" fillId="0" borderId="24" xfId="42" applyFont="1" applyBorder="1" applyAlignment="1">
      <alignment horizontal="right" vertical="center"/>
    </xf>
    <xf numFmtId="0" fontId="25" fillId="0" borderId="25" xfId="42" applyFont="1" applyBorder="1" applyAlignment="1">
      <alignment horizontal="right" vertical="center"/>
    </xf>
    <xf numFmtId="0" fontId="17" fillId="0" borderId="22" xfId="42" applyFont="1" applyBorder="1" applyAlignment="1">
      <alignment horizontal="center" vertical="center" wrapText="1"/>
    </xf>
    <xf numFmtId="0" fontId="22" fillId="0" borderId="46" xfId="0" applyFont="1" applyBorder="1" applyAlignment="1">
      <alignment horizontal="center" vertical="center" wrapText="1"/>
    </xf>
    <xf numFmtId="0" fontId="17" fillId="0" borderId="54"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17" fillId="0" borderId="45" xfId="0" applyFont="1" applyFill="1" applyBorder="1" applyAlignment="1">
      <alignment horizontal="left" vertical="center" wrapText="1"/>
    </xf>
    <xf numFmtId="0" fontId="17" fillId="0" borderId="41" xfId="0" applyFont="1" applyFill="1" applyBorder="1" applyAlignment="1">
      <alignment horizontal="left" vertical="center" wrapText="1"/>
    </xf>
    <xf numFmtId="0" fontId="17" fillId="0" borderId="19" xfId="42" applyFont="1" applyFill="1" applyBorder="1" applyAlignment="1">
      <alignment horizontal="left" vertical="center" wrapText="1"/>
    </xf>
    <xf numFmtId="0" fontId="17" fillId="0" borderId="0" xfId="42" applyFont="1" applyFill="1" applyAlignment="1">
      <alignment horizontal="left" vertical="center" wrapText="1"/>
    </xf>
    <xf numFmtId="0" fontId="17" fillId="0" borderId="53" xfId="42" applyFont="1" applyFill="1" applyBorder="1" applyAlignment="1">
      <alignment horizontal="left" vertical="center" wrapText="1"/>
    </xf>
    <xf numFmtId="0" fontId="27" fillId="0" borderId="25" xfId="42" applyFont="1" applyFill="1" applyBorder="1" applyAlignment="1">
      <alignment horizontal="left" vertical="center" shrinkToFit="1"/>
    </xf>
    <xf numFmtId="0" fontId="27" fillId="0" borderId="28" xfId="42" applyFont="1" applyFill="1" applyBorder="1" applyAlignment="1">
      <alignment horizontal="left" vertical="center" shrinkToFit="1"/>
    </xf>
    <xf numFmtId="0" fontId="27" fillId="0" borderId="29" xfId="42" applyFont="1" applyFill="1" applyBorder="1" applyAlignment="1">
      <alignment horizontal="left" vertical="center" shrinkToFit="1"/>
    </xf>
    <xf numFmtId="0" fontId="17" fillId="0" borderId="42" xfId="42" applyFont="1" applyFill="1" applyBorder="1" applyAlignment="1">
      <alignment horizontal="left" vertical="center" wrapText="1"/>
    </xf>
    <xf numFmtId="0" fontId="17" fillId="0" borderId="10" xfId="42" applyFont="1" applyFill="1" applyBorder="1" applyAlignment="1">
      <alignment horizontal="left" vertical="center" wrapText="1"/>
    </xf>
    <xf numFmtId="0" fontId="17" fillId="0" borderId="61" xfId="42" applyFont="1" applyFill="1" applyBorder="1" applyAlignment="1">
      <alignment horizontal="left" vertical="center" wrapText="1"/>
    </xf>
    <xf numFmtId="0" fontId="27" fillId="24" borderId="0" xfId="42" applyFont="1" applyFill="1" applyAlignment="1">
      <alignment horizontal="right" vertical="center" shrinkToFit="1"/>
    </xf>
    <xf numFmtId="0" fontId="22" fillId="0" borderId="10" xfId="0" applyFont="1" applyBorder="1" applyAlignment="1">
      <alignment horizontal="right" vertical="center" shrinkToFit="1"/>
    </xf>
    <xf numFmtId="0" fontId="27" fillId="0" borderId="0" xfId="42" applyFont="1" applyAlignment="1">
      <alignment horizontal="left" vertical="center" shrinkToFit="1"/>
    </xf>
    <xf numFmtId="0" fontId="22" fillId="0" borderId="10" xfId="0" applyFont="1" applyBorder="1" applyAlignment="1">
      <alignment horizontal="left" vertical="center" shrinkToFit="1"/>
    </xf>
    <xf numFmtId="0" fontId="27" fillId="24" borderId="0" xfId="42" applyFont="1" applyFill="1" applyAlignment="1">
      <alignment horizontal="right" vertical="center"/>
    </xf>
    <xf numFmtId="0" fontId="22" fillId="0" borderId="10" xfId="0" applyFont="1" applyBorder="1" applyAlignment="1">
      <alignment horizontal="right" vertical="center"/>
    </xf>
    <xf numFmtId="0" fontId="27" fillId="0" borderId="0" xfId="42" applyFont="1">
      <alignment vertical="center"/>
    </xf>
    <xf numFmtId="0" fontId="22" fillId="0" borderId="0" xfId="0" applyFont="1">
      <alignment vertical="center"/>
    </xf>
    <xf numFmtId="0" fontId="22" fillId="0" borderId="10" xfId="0" applyFont="1" applyBorder="1">
      <alignment vertical="center"/>
    </xf>
    <xf numFmtId="0" fontId="28" fillId="0" borderId="0" xfId="42" applyFont="1" applyAlignment="1">
      <alignment vertical="center" wrapText="1"/>
    </xf>
    <xf numFmtId="0" fontId="28" fillId="0" borderId="0" xfId="42" applyFont="1" applyAlignment="1">
      <alignment vertical="center" shrinkToFit="1"/>
    </xf>
    <xf numFmtId="0" fontId="28" fillId="24" borderId="0" xfId="42" applyFont="1" applyFill="1">
      <alignment vertical="center"/>
    </xf>
    <xf numFmtId="0" fontId="17" fillId="0" borderId="26" xfId="42" applyFont="1" applyBorder="1" applyAlignment="1">
      <alignment horizontal="center" vertical="center"/>
    </xf>
    <xf numFmtId="0" fontId="17" fillId="0" borderId="22" xfId="42" applyFont="1" applyBorder="1" applyAlignment="1">
      <alignment horizontal="center" vertical="center"/>
    </xf>
    <xf numFmtId="0" fontId="17" fillId="0" borderId="39" xfId="42" applyFont="1" applyBorder="1" applyAlignment="1">
      <alignment horizontal="center" vertical="center"/>
    </xf>
    <xf numFmtId="0" fontId="31" fillId="27" borderId="28" xfId="42" applyFont="1" applyFill="1" applyBorder="1" applyAlignment="1">
      <alignment horizontal="center" vertical="center"/>
    </xf>
    <xf numFmtId="0" fontId="17" fillId="0" borderId="26" xfId="42" applyFont="1" applyBorder="1" applyAlignment="1">
      <alignment horizontal="center" vertical="center" wrapText="1"/>
    </xf>
    <xf numFmtId="0" fontId="17" fillId="0" borderId="39" xfId="42" applyFont="1" applyBorder="1" applyAlignment="1">
      <alignment horizontal="center" vertical="center" wrapText="1"/>
    </xf>
    <xf numFmtId="0" fontId="17" fillId="0" borderId="31" xfId="42" applyFont="1" applyFill="1" applyBorder="1" applyAlignment="1">
      <alignment horizontal="left" vertical="center" wrapText="1"/>
    </xf>
    <xf numFmtId="0" fontId="17" fillId="0" borderId="50" xfId="42" applyFont="1" applyFill="1" applyBorder="1" applyAlignment="1">
      <alignment horizontal="left" vertical="center" wrapText="1"/>
    </xf>
    <xf numFmtId="0" fontId="17" fillId="0" borderId="30" xfId="42" applyFont="1" applyFill="1" applyBorder="1" applyAlignment="1">
      <alignment horizontal="center" vertical="center" wrapText="1"/>
    </xf>
    <xf numFmtId="0" fontId="17" fillId="0" borderId="40" xfId="42" applyFont="1" applyFill="1" applyBorder="1" applyAlignment="1">
      <alignment horizontal="center" vertical="center" wrapText="1"/>
    </xf>
    <xf numFmtId="0" fontId="27" fillId="24" borderId="24" xfId="42" applyFont="1" applyFill="1" applyBorder="1" applyAlignment="1">
      <alignment horizontal="right" vertical="center" shrinkToFit="1"/>
    </xf>
    <xf numFmtId="0" fontId="22" fillId="0" borderId="0" xfId="0" applyFont="1" applyAlignment="1">
      <alignment horizontal="right" vertical="center" shrinkToFit="1"/>
    </xf>
    <xf numFmtId="0" fontId="17" fillId="0" borderId="36" xfId="42" applyFont="1" applyFill="1" applyBorder="1" applyAlignment="1">
      <alignment horizontal="center" vertical="center" wrapText="1"/>
    </xf>
    <xf numFmtId="0" fontId="28" fillId="24" borderId="19" xfId="42" applyFont="1" applyFill="1" applyBorder="1" applyAlignment="1">
      <alignment horizontal="right" vertical="center" wrapText="1"/>
    </xf>
    <xf numFmtId="0" fontId="17" fillId="0" borderId="0" xfId="42" applyFont="1" applyFill="1" applyBorder="1" applyAlignment="1">
      <alignment horizontal="left" vertical="center" wrapText="1"/>
    </xf>
    <xf numFmtId="0" fontId="29" fillId="24" borderId="0" xfId="42" applyFont="1" applyFill="1">
      <alignment vertical="center"/>
    </xf>
    <xf numFmtId="0" fontId="29" fillId="24" borderId="24" xfId="42" applyFont="1" applyFill="1" applyBorder="1">
      <alignment vertical="center"/>
    </xf>
    <xf numFmtId="0" fontId="28" fillId="0" borderId="21" xfId="42" applyFont="1" applyBorder="1" applyAlignment="1">
      <alignment vertical="center" shrinkToFit="1"/>
    </xf>
    <xf numFmtId="0" fontId="17" fillId="0" borderId="0" xfId="42" applyFont="1" applyAlignment="1">
      <alignment horizontal="left" vertical="center"/>
    </xf>
    <xf numFmtId="0" fontId="17" fillId="0" borderId="14" xfId="42" applyFont="1" applyBorder="1" applyAlignment="1">
      <alignment horizontal="left" vertical="center"/>
    </xf>
    <xf numFmtId="0" fontId="17" fillId="0" borderId="71" xfId="42" applyFont="1" applyBorder="1" applyAlignment="1">
      <alignment horizontal="left" vertical="center"/>
    </xf>
    <xf numFmtId="0" fontId="17" fillId="27" borderId="71" xfId="42" applyFont="1" applyFill="1" applyBorder="1" applyAlignment="1">
      <alignment horizontal="center" vertical="center" wrapText="1"/>
    </xf>
    <xf numFmtId="0" fontId="17" fillId="27" borderId="11" xfId="42" applyFont="1" applyFill="1" applyBorder="1" applyAlignment="1">
      <alignment horizontal="center" vertical="center" wrapText="1"/>
    </xf>
    <xf numFmtId="0" fontId="17" fillId="0" borderId="11" xfId="42" applyFont="1" applyFill="1" applyBorder="1" applyAlignment="1">
      <alignment horizontal="left" vertical="center"/>
    </xf>
    <xf numFmtId="0" fontId="17" fillId="0" borderId="13" xfId="42" applyFont="1" applyFill="1" applyBorder="1" applyAlignment="1">
      <alignment horizontal="left" vertical="center"/>
    </xf>
    <xf numFmtId="0" fontId="17" fillId="0" borderId="14" xfId="42" applyFont="1" applyFill="1" applyBorder="1" applyAlignment="1">
      <alignment horizontal="left" vertical="center"/>
    </xf>
    <xf numFmtId="0" fontId="17" fillId="32" borderId="11" xfId="0" applyFont="1" applyFill="1" applyBorder="1" applyAlignment="1">
      <alignment horizontal="left" vertical="center" wrapText="1"/>
    </xf>
    <xf numFmtId="0" fontId="17" fillId="32" borderId="13" xfId="0" applyFont="1" applyFill="1" applyBorder="1" applyAlignment="1">
      <alignment horizontal="left" vertical="center"/>
    </xf>
    <xf numFmtId="0" fontId="17" fillId="32" borderId="14" xfId="0" applyFont="1" applyFill="1" applyBorder="1" applyAlignment="1">
      <alignment horizontal="left" vertical="center"/>
    </xf>
    <xf numFmtId="0" fontId="17" fillId="0" borderId="17" xfId="42" applyFont="1" applyBorder="1" applyAlignment="1">
      <alignment horizontal="left" vertical="center" wrapText="1"/>
    </xf>
    <xf numFmtId="0" fontId="17" fillId="0" borderId="60" xfId="42" applyFont="1" applyBorder="1" applyAlignment="1">
      <alignment horizontal="left" vertical="center" wrapText="1"/>
    </xf>
    <xf numFmtId="0" fontId="17" fillId="0" borderId="37" xfId="42" applyFont="1" applyBorder="1" applyAlignment="1">
      <alignment horizontal="left" vertical="center" wrapText="1"/>
    </xf>
    <xf numFmtId="0" fontId="17" fillId="0" borderId="28" xfId="42" applyFont="1" applyBorder="1" applyAlignment="1">
      <alignment horizontal="left" vertical="center" wrapText="1"/>
    </xf>
    <xf numFmtId="0" fontId="17" fillId="0" borderId="57" xfId="42" applyFont="1" applyBorder="1" applyAlignment="1">
      <alignment horizontal="left" vertical="center" wrapText="1"/>
    </xf>
    <xf numFmtId="0" fontId="27" fillId="0" borderId="15" xfId="42" applyFont="1" applyBorder="1" applyAlignment="1">
      <alignment horizontal="left" vertical="center" shrinkToFit="1"/>
    </xf>
    <xf numFmtId="0" fontId="27" fillId="0" borderId="60" xfId="42" applyFont="1" applyBorder="1" applyAlignment="1">
      <alignment horizontal="left" vertical="center" shrinkToFit="1"/>
    </xf>
    <xf numFmtId="0" fontId="27" fillId="0" borderId="57" xfId="42" applyFont="1" applyBorder="1" applyAlignment="1">
      <alignment horizontal="left" vertical="center" shrinkToFit="1"/>
    </xf>
    <xf numFmtId="0" fontId="38" fillId="0" borderId="0" xfId="42" applyFont="1" applyBorder="1" applyAlignment="1">
      <alignment horizontal="left" vertical="center" wrapText="1" indent="1"/>
    </xf>
    <xf numFmtId="49" fontId="39" fillId="0" borderId="0" xfId="42" applyNumberFormat="1" applyFont="1" applyBorder="1" applyAlignment="1">
      <alignment horizontal="center" vertical="center" wrapText="1"/>
    </xf>
    <xf numFmtId="49" fontId="39" fillId="0" borderId="21"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49" fontId="39" fillId="0" borderId="41" xfId="42" applyNumberFormat="1" applyFont="1" applyBorder="1" applyAlignment="1">
      <alignment horizontal="center" vertical="center" wrapText="1"/>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22" fillId="24" borderId="33" xfId="0" applyFont="1" applyFill="1" applyBorder="1" applyAlignment="1">
      <alignment vertical="center"/>
    </xf>
    <xf numFmtId="0" fontId="22" fillId="24" borderId="31" xfId="0" applyFont="1" applyFill="1" applyBorder="1" applyAlignment="1">
      <alignment vertical="center"/>
    </xf>
    <xf numFmtId="0" fontId="22" fillId="24" borderId="32" xfId="0" applyFont="1" applyFill="1" applyBorder="1" applyAlignment="1">
      <alignment vertical="center"/>
    </xf>
    <xf numFmtId="0" fontId="22" fillId="24" borderId="23" xfId="0" applyFont="1" applyFill="1" applyBorder="1" applyAlignment="1">
      <alignment horizontal="left" vertical="center"/>
    </xf>
    <xf numFmtId="0" fontId="22" fillId="24" borderId="34" xfId="0" applyFont="1" applyFill="1" applyBorder="1" applyAlignment="1">
      <alignment horizontal="left" vertical="center"/>
    </xf>
    <xf numFmtId="49" fontId="38" fillId="0" borderId="0" xfId="42" applyNumberFormat="1" applyFont="1" applyBorder="1" applyAlignment="1">
      <alignment horizontal="left" vertical="center" wrapText="1" indent="1"/>
    </xf>
    <xf numFmtId="0" fontId="39" fillId="24" borderId="23" xfId="42" applyFont="1" applyFill="1" applyBorder="1" applyAlignment="1">
      <alignment horizontal="left" vertical="center"/>
    </xf>
    <xf numFmtId="0" fontId="39" fillId="24" borderId="34" xfId="42" applyFont="1" applyFill="1" applyBorder="1" applyAlignment="1">
      <alignment horizontal="left" vertical="center"/>
    </xf>
    <xf numFmtId="49" fontId="39" fillId="24" borderId="48" xfId="42" applyNumberFormat="1" applyFont="1" applyFill="1" applyBorder="1" applyAlignment="1">
      <alignment horizontal="left" vertical="center"/>
    </xf>
    <xf numFmtId="49" fontId="39" fillId="24" borderId="49" xfId="42" applyNumberFormat="1" applyFont="1" applyFill="1" applyBorder="1" applyAlignment="1">
      <alignment horizontal="left" vertical="center"/>
    </xf>
    <xf numFmtId="0" fontId="21" fillId="0" borderId="62" xfId="42" applyFont="1" applyBorder="1" applyAlignment="1">
      <alignment horizontal="center" vertical="center" wrapText="1"/>
    </xf>
    <xf numFmtId="0" fontId="21" fillId="0" borderId="51" xfId="42" applyFont="1" applyBorder="1" applyAlignment="1">
      <alignment horizontal="center" vertical="center"/>
    </xf>
    <xf numFmtId="0" fontId="21" fillId="0" borderId="55" xfId="42" applyFont="1" applyBorder="1" applyAlignment="1">
      <alignment horizontal="center" vertical="center"/>
    </xf>
    <xf numFmtId="0" fontId="39" fillId="0" borderId="47" xfId="42" applyFont="1" applyBorder="1" applyAlignment="1">
      <alignment horizontal="center" vertical="center" wrapText="1"/>
    </xf>
    <xf numFmtId="0" fontId="22" fillId="24" borderId="47" xfId="0" applyFont="1" applyFill="1" applyBorder="1">
      <alignment vertical="center"/>
    </xf>
    <xf numFmtId="0" fontId="39" fillId="0" borderId="47" xfId="42" applyFont="1" applyBorder="1" applyAlignment="1">
      <alignment horizontal="left" vertical="center"/>
    </xf>
    <xf numFmtId="0" fontId="39" fillId="0" borderId="63" xfId="42" applyFont="1" applyBorder="1" applyAlignment="1">
      <alignment horizontal="left" vertical="center"/>
    </xf>
    <xf numFmtId="0" fontId="38" fillId="0" borderId="20" xfId="42" applyFont="1" applyBorder="1" applyAlignment="1">
      <alignment horizontal="left" vertical="center" wrapText="1" indent="1"/>
    </xf>
    <xf numFmtId="0" fontId="39" fillId="0" borderId="24" xfId="42" applyFont="1" applyBorder="1" applyAlignment="1">
      <alignment horizontal="center" vertical="center" wrapText="1"/>
    </xf>
    <xf numFmtId="0" fontId="39" fillId="0" borderId="25" xfId="42" applyFont="1" applyBorder="1" applyAlignment="1">
      <alignment horizontal="center" vertical="center" wrapText="1"/>
    </xf>
    <xf numFmtId="0" fontId="39" fillId="0" borderId="0" xfId="42" applyFont="1" applyBorder="1" applyAlignment="1">
      <alignment horizontal="center" vertical="center" wrapText="1"/>
    </xf>
    <xf numFmtId="0" fontId="39" fillId="0" borderId="21" xfId="42" applyFont="1" applyBorder="1" applyAlignment="1">
      <alignment horizontal="center" vertical="center" wrapText="1"/>
    </xf>
    <xf numFmtId="0" fontId="22" fillId="24" borderId="33"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17" fillId="0" borderId="10" xfId="42" applyFont="1" applyBorder="1" applyAlignment="1">
      <alignment vertical="center" wrapText="1"/>
    </xf>
    <xf numFmtId="0" fontId="17" fillId="0" borderId="61" xfId="42" applyFont="1" applyBorder="1" applyAlignment="1">
      <alignment vertical="center" wrapText="1"/>
    </xf>
    <xf numFmtId="0" fontId="28" fillId="0" borderId="0" xfId="42" applyFont="1" applyFill="1" applyBorder="1" applyAlignment="1">
      <alignment vertical="center"/>
    </xf>
    <xf numFmtId="0" fontId="17" fillId="0" borderId="38" xfId="42" applyFont="1" applyBorder="1" applyAlignment="1">
      <alignment vertical="center" wrapText="1"/>
    </xf>
    <xf numFmtId="0" fontId="17" fillId="0" borderId="30" xfId="42" applyFont="1" applyBorder="1" applyAlignment="1">
      <alignment vertical="center" wrapText="1"/>
    </xf>
    <xf numFmtId="0" fontId="17" fillId="0" borderId="40" xfId="42" applyFont="1" applyBorder="1" applyAlignment="1">
      <alignment vertical="center" wrapText="1"/>
    </xf>
    <xf numFmtId="0" fontId="36" fillId="0" borderId="0" xfId="42" applyFont="1" applyBorder="1" applyAlignment="1">
      <alignment horizontal="right" vertical="center"/>
    </xf>
    <xf numFmtId="0" fontId="22" fillId="0" borderId="24" xfId="0" applyFont="1" applyBorder="1">
      <alignment vertical="center"/>
    </xf>
    <xf numFmtId="0" fontId="22" fillId="0" borderId="25" xfId="0" applyFont="1" applyBorder="1">
      <alignment vertical="center"/>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9" fillId="24" borderId="28" xfId="42" applyFont="1" applyFill="1" applyBorder="1" applyAlignment="1">
      <alignment vertical="center"/>
    </xf>
    <xf numFmtId="0" fontId="22" fillId="0" borderId="27" xfId="0" applyFont="1" applyBorder="1" applyAlignment="1">
      <alignment vertical="center" wrapText="1"/>
    </xf>
    <xf numFmtId="0" fontId="22" fillId="0" borderId="32" xfId="0" applyFont="1" applyBorder="1" applyAlignment="1">
      <alignment vertical="center"/>
    </xf>
    <xf numFmtId="0" fontId="22" fillId="0" borderId="27" xfId="0" applyFont="1" applyBorder="1" applyAlignment="1">
      <alignment vertical="center"/>
    </xf>
    <xf numFmtId="0" fontId="22" fillId="0" borderId="58" xfId="0" applyFont="1" applyBorder="1" applyAlignment="1">
      <alignment vertical="center"/>
    </xf>
    <xf numFmtId="0" fontId="22" fillId="0" borderId="59" xfId="0" applyFont="1" applyBorder="1" applyAlignment="1">
      <alignment vertical="center"/>
    </xf>
    <xf numFmtId="0" fontId="28" fillId="0" borderId="24" xfId="42" applyFont="1" applyFill="1" applyBorder="1" applyAlignment="1">
      <alignment vertical="center" shrinkToFit="1"/>
    </xf>
    <xf numFmtId="0" fontId="28" fillId="0" borderId="25" xfId="42" applyFont="1" applyFill="1" applyBorder="1" applyAlignment="1">
      <alignment vertical="center" shrinkToFit="1"/>
    </xf>
    <xf numFmtId="0" fontId="17" fillId="0" borderId="44" xfId="42" applyFont="1" applyBorder="1" applyAlignment="1">
      <alignment horizontal="left" vertical="center" wrapText="1"/>
    </xf>
    <xf numFmtId="0" fontId="28" fillId="0" borderId="0" xfId="42" applyFont="1" applyFill="1" applyBorder="1" applyAlignment="1">
      <alignment horizontal="right" vertical="center"/>
    </xf>
    <xf numFmtId="0" fontId="28" fillId="24" borderId="0" xfId="42" applyFont="1" applyFill="1" applyBorder="1" applyAlignment="1">
      <alignment vertical="center"/>
    </xf>
    <xf numFmtId="0" fontId="29" fillId="0" borderId="0" xfId="42" applyFont="1" applyBorder="1" applyAlignment="1">
      <alignment vertical="center" shrinkToFit="1"/>
    </xf>
    <xf numFmtId="0" fontId="28" fillId="0" borderId="35" xfId="42" applyFont="1" applyFill="1" applyBorder="1" applyAlignment="1">
      <alignment vertical="center" shrinkToFit="1"/>
    </xf>
    <xf numFmtId="0" fontId="28" fillId="0" borderId="39" xfId="42" applyFont="1" applyFill="1" applyBorder="1" applyAlignment="1">
      <alignment vertical="center" wrapText="1"/>
    </xf>
    <xf numFmtId="0" fontId="28" fillId="0" borderId="18" xfId="42" applyFont="1" applyFill="1" applyBorder="1" applyAlignment="1">
      <alignment vertical="center" wrapTex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17" fillId="0" borderId="19" xfId="42" applyFont="1" applyBorder="1" applyAlignment="1">
      <alignment horizontal="left" vertical="center" wrapText="1"/>
    </xf>
    <xf numFmtId="0" fontId="17" fillId="0" borderId="53" xfId="42" applyFont="1" applyBorder="1" applyAlignment="1">
      <alignment horizontal="left" vertical="center" wrapText="1"/>
    </xf>
    <xf numFmtId="0" fontId="17" fillId="0" borderId="42" xfId="42" applyFont="1" applyBorder="1" applyAlignment="1">
      <alignment horizontal="left" vertical="center" wrapText="1"/>
    </xf>
    <xf numFmtId="0" fontId="17" fillId="0" borderId="10" xfId="42" applyFont="1" applyBorder="1" applyAlignment="1">
      <alignment horizontal="left" vertical="center" wrapText="1"/>
    </xf>
    <xf numFmtId="0" fontId="17" fillId="0" borderId="61" xfId="42" applyFont="1" applyBorder="1" applyAlignment="1">
      <alignment horizontal="left" vertical="center" wrapText="1"/>
    </xf>
    <xf numFmtId="0" fontId="27" fillId="0" borderId="16" xfId="42" applyFont="1" applyBorder="1" applyAlignment="1">
      <alignment horizontal="left" vertical="center" shrinkToFit="1"/>
    </xf>
    <xf numFmtId="0" fontId="28" fillId="0" borderId="34" xfId="42" applyFont="1" applyFill="1" applyBorder="1" applyAlignment="1">
      <alignment vertical="center" wrapText="1"/>
    </xf>
    <xf numFmtId="0" fontId="17" fillId="0" borderId="64" xfId="42" applyFont="1" applyBorder="1" applyAlignment="1">
      <alignment vertical="center" wrapText="1"/>
    </xf>
    <xf numFmtId="0" fontId="17" fillId="0" borderId="65" xfId="42" applyFont="1" applyBorder="1" applyAlignment="1">
      <alignment vertical="center" wrapText="1"/>
    </xf>
    <xf numFmtId="0" fontId="17" fillId="0" borderId="66" xfId="42" applyFont="1" applyBorder="1" applyAlignment="1">
      <alignment vertical="center" wrapText="1"/>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5" xfId="42" applyFont="1" applyFill="1" applyBorder="1" applyAlignment="1">
      <alignment vertical="center" wrapText="1"/>
    </xf>
    <xf numFmtId="0" fontId="28" fillId="24" borderId="19" xfId="42" applyFont="1" applyFill="1" applyBorder="1" applyAlignment="1">
      <alignment vertical="center"/>
    </xf>
    <xf numFmtId="0" fontId="28" fillId="24" borderId="21" xfId="42" applyFont="1" applyFill="1" applyBorder="1" applyAlignment="1">
      <alignment vertical="center"/>
    </xf>
    <xf numFmtId="0" fontId="28" fillId="24" borderId="37" xfId="42" applyFont="1" applyFill="1" applyBorder="1" applyAlignment="1">
      <alignment vertical="center"/>
    </xf>
    <xf numFmtId="0" fontId="28" fillId="24" borderId="29" xfId="42" applyFont="1" applyFill="1" applyBorder="1" applyAlignment="1">
      <alignment vertical="center"/>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25" xfId="42" applyFont="1" applyBorder="1" applyAlignment="1">
      <alignment vertical="center" shrinkToFit="1"/>
    </xf>
    <xf numFmtId="0" fontId="29" fillId="0" borderId="0" xfId="42" applyFont="1" applyFill="1" applyBorder="1" applyAlignment="1">
      <alignment vertical="center"/>
    </xf>
    <xf numFmtId="0" fontId="17" fillId="32" borderId="11" xfId="42" applyFont="1" applyFill="1" applyBorder="1" applyAlignment="1">
      <alignment vertical="center"/>
    </xf>
    <xf numFmtId="0" fontId="17" fillId="32" borderId="13" xfId="42" applyFont="1" applyFill="1" applyBorder="1" applyAlignment="1">
      <alignment vertical="center"/>
    </xf>
    <xf numFmtId="0" fontId="17" fillId="0" borderId="35" xfId="42" applyNumberFormat="1" applyFont="1" applyBorder="1" applyAlignment="1">
      <alignment vertical="center" wrapText="1"/>
    </xf>
    <xf numFmtId="0" fontId="17" fillId="0" borderId="24" xfId="42" applyNumberFormat="1" applyFont="1" applyBorder="1" applyAlignment="1">
      <alignment vertical="center" wrapText="1"/>
    </xf>
    <xf numFmtId="0" fontId="17" fillId="0" borderId="56" xfId="42" applyNumberFormat="1" applyFont="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17" fillId="0" borderId="53" xfId="42" applyNumberFormat="1" applyFont="1" applyBorder="1" applyAlignment="1">
      <alignment vertical="center" wrapText="1"/>
    </xf>
    <xf numFmtId="0" fontId="17" fillId="0" borderId="37" xfId="42" applyNumberFormat="1" applyFont="1" applyBorder="1" applyAlignment="1">
      <alignment vertical="center" wrapText="1"/>
    </xf>
    <xf numFmtId="0" fontId="17" fillId="0" borderId="28" xfId="42" applyNumberFormat="1" applyFont="1" applyBorder="1" applyAlignment="1">
      <alignment vertical="center" wrapText="1"/>
    </xf>
    <xf numFmtId="0" fontId="17" fillId="0" borderId="57" xfId="42" applyNumberFormat="1" applyFont="1" applyBorder="1" applyAlignment="1">
      <alignment vertical="center" wrapText="1"/>
    </xf>
    <xf numFmtId="0" fontId="17" fillId="0" borderId="42" xfId="42" applyNumberFormat="1" applyFont="1" applyBorder="1" applyAlignment="1">
      <alignment vertical="center" wrapText="1"/>
    </xf>
    <xf numFmtId="0" fontId="17" fillId="0" borderId="10" xfId="42" applyNumberFormat="1" applyFont="1" applyBorder="1" applyAlignment="1">
      <alignment vertical="center" wrapText="1"/>
    </xf>
    <xf numFmtId="0" fontId="17" fillId="0" borderId="61" xfId="42" applyNumberFormat="1" applyFont="1" applyBorder="1" applyAlignment="1">
      <alignment vertical="center" wrapText="1"/>
    </xf>
    <xf numFmtId="0" fontId="28" fillId="0" borderId="46" xfId="42" applyFont="1" applyBorder="1" applyAlignment="1">
      <alignment vertical="center" wrapText="1"/>
    </xf>
    <xf numFmtId="0" fontId="17" fillId="0" borderId="38" xfId="42" applyFont="1" applyFill="1" applyBorder="1" applyAlignment="1">
      <alignment vertical="center" wrapText="1"/>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17" fillId="0" borderId="54"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17" fillId="0" borderId="17" xfId="42" applyNumberFormat="1" applyFont="1" applyBorder="1" applyAlignment="1">
      <alignment vertical="center" wrapText="1"/>
    </xf>
    <xf numFmtId="0" fontId="17" fillId="0" borderId="15" xfId="42" applyNumberFormat="1" applyFont="1" applyBorder="1" applyAlignment="1">
      <alignment vertical="center" wrapText="1"/>
    </xf>
    <xf numFmtId="0" fontId="17" fillId="0" borderId="60" xfId="42" applyNumberFormat="1" applyFont="1" applyBorder="1" applyAlignment="1">
      <alignment vertical="center" wrapText="1"/>
    </xf>
    <xf numFmtId="0" fontId="28" fillId="0" borderId="18" xfId="42" applyFont="1" applyBorder="1" applyAlignment="1">
      <alignment vertical="center" wrapText="1"/>
    </xf>
    <xf numFmtId="0" fontId="27" fillId="0" borderId="10" xfId="42" applyFont="1" applyBorder="1" applyAlignment="1">
      <alignment horizontal="left" vertical="center" shrinkToFit="1"/>
    </xf>
    <xf numFmtId="0" fontId="27" fillId="0" borderId="41" xfId="42" applyFont="1" applyBorder="1" applyAlignment="1">
      <alignment horizontal="left" vertical="center" shrinkToFit="1"/>
    </xf>
    <xf numFmtId="0" fontId="17" fillId="0" borderId="42" xfId="42" applyFont="1" applyBorder="1" applyAlignment="1">
      <alignment vertical="center" wrapText="1"/>
    </xf>
    <xf numFmtId="0" fontId="17" fillId="0" borderId="23" xfId="42" applyFont="1" applyFill="1" applyBorder="1" applyAlignment="1">
      <alignment vertical="center" wrapText="1"/>
    </xf>
    <xf numFmtId="0" fontId="28" fillId="0" borderId="34" xfId="42" applyFont="1" applyBorder="1" applyAlignment="1">
      <alignment vertical="center" wrapText="1"/>
    </xf>
    <xf numFmtId="0" fontId="25" fillId="0" borderId="19" xfId="42" applyFont="1" applyFill="1" applyBorder="1" applyAlignment="1">
      <alignment horizontal="right"/>
    </xf>
    <xf numFmtId="0" fontId="25" fillId="0" borderId="0" xfId="42" applyFont="1" applyFill="1" applyBorder="1" applyAlignment="1">
      <alignment horizontal="right"/>
    </xf>
    <xf numFmtId="0" fontId="25" fillId="0" borderId="21" xfId="42" applyFont="1" applyFill="1" applyBorder="1" applyAlignment="1">
      <alignment horizontal="right"/>
    </xf>
    <xf numFmtId="0" fontId="17" fillId="0" borderId="33" xfId="42" applyFont="1" applyBorder="1" applyAlignment="1">
      <alignment horizontal="center" vertical="center" wrapText="1"/>
    </xf>
    <xf numFmtId="0" fontId="22" fillId="0" borderId="31" xfId="0" applyFont="1" applyBorder="1" applyAlignment="1">
      <alignment horizontal="center" vertical="center" wrapText="1"/>
    </xf>
    <xf numFmtId="0" fontId="22" fillId="0" borderId="50" xfId="0" applyFont="1" applyBorder="1" applyAlignment="1">
      <alignment horizontal="center" vertical="center" wrapText="1"/>
    </xf>
    <xf numFmtId="0" fontId="17" fillId="0" borderId="31" xfId="42" applyFont="1" applyBorder="1" applyAlignment="1">
      <alignment horizontal="center" vertical="center" wrapText="1"/>
    </xf>
    <xf numFmtId="0" fontId="17" fillId="0" borderId="50" xfId="42" applyFont="1" applyBorder="1" applyAlignment="1">
      <alignment horizontal="center" vertical="center" wrapText="1"/>
    </xf>
    <xf numFmtId="0" fontId="28" fillId="0" borderId="19" xfId="42" applyFont="1" applyFill="1" applyBorder="1" applyAlignment="1">
      <alignment vertical="center"/>
    </xf>
    <xf numFmtId="0" fontId="17" fillId="0" borderId="35" xfId="42" applyFont="1" applyBorder="1" applyAlignment="1">
      <alignment horizontal="left" vertical="center" wrapText="1"/>
    </xf>
    <xf numFmtId="0" fontId="17" fillId="0" borderId="24" xfId="42" applyFont="1" applyBorder="1" applyAlignment="1">
      <alignment horizontal="left" vertical="center" wrapText="1"/>
    </xf>
    <xf numFmtId="0" fontId="17" fillId="0" borderId="56" xfId="42" applyFont="1" applyBorder="1" applyAlignment="1">
      <alignment horizontal="left" vertical="center" wrapText="1"/>
    </xf>
    <xf numFmtId="0" fontId="17" fillId="0" borderId="36" xfId="42" applyFont="1" applyBorder="1" applyAlignment="1">
      <alignment vertical="center" wrapText="1"/>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38" xfId="42" applyFont="1" applyBorder="1" applyAlignment="1">
      <alignment horizontal="left" vertical="center" wrapText="1"/>
    </xf>
    <xf numFmtId="0" fontId="17" fillId="0" borderId="30" xfId="42" applyFont="1" applyBorder="1" applyAlignment="1">
      <alignment horizontal="left" vertical="center" wrapText="1"/>
    </xf>
    <xf numFmtId="0" fontId="17" fillId="0" borderId="36" xfId="42" applyFont="1" applyBorder="1" applyAlignment="1">
      <alignment horizontal="left" vertical="center" wrapText="1"/>
    </xf>
    <xf numFmtId="0" fontId="28" fillId="0" borderId="19" xfId="42" applyFont="1" applyBorder="1" applyAlignment="1">
      <alignment vertical="center"/>
    </xf>
    <xf numFmtId="0" fontId="28" fillId="0" borderId="0" xfId="42" applyFont="1" applyBorder="1" applyAlignment="1">
      <alignment vertical="center"/>
    </xf>
    <xf numFmtId="0" fontId="22" fillId="0" borderId="50" xfId="0" applyFont="1" applyBorder="1" applyAlignment="1">
      <alignment vertical="center" wrapText="1"/>
    </xf>
    <xf numFmtId="0" fontId="17" fillId="0" borderId="20" xfId="42" applyFont="1" applyBorder="1" applyAlignment="1">
      <alignment vertical="center" wrapText="1"/>
    </xf>
    <xf numFmtId="0" fontId="22" fillId="0" borderId="21" xfId="0" applyFont="1" applyBorder="1" applyAlignment="1">
      <alignment vertical="center" wrapText="1"/>
    </xf>
    <xf numFmtId="0" fontId="17" fillId="0" borderId="45" xfId="42" applyFont="1" applyBorder="1" applyAlignment="1">
      <alignment vertical="center" wrapText="1"/>
    </xf>
    <xf numFmtId="0" fontId="22" fillId="0" borderId="41" xfId="0" applyFont="1" applyBorder="1" applyAlignment="1">
      <alignment vertical="center" wrapText="1"/>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6" xfId="42" applyFont="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7"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1" xfId="42" applyFont="1" applyBorder="1" applyAlignment="1">
      <alignment vertical="center" wrapText="1"/>
    </xf>
    <xf numFmtId="0" fontId="17" fillId="0" borderId="54" xfId="42" applyFont="1" applyBorder="1" applyAlignment="1">
      <alignment vertical="center" wrapText="1"/>
    </xf>
    <xf numFmtId="0" fontId="17" fillId="0" borderId="16" xfId="42" applyFont="1" applyBorder="1" applyAlignment="1">
      <alignment vertical="center" wrapText="1"/>
    </xf>
    <xf numFmtId="0" fontId="17" fillId="0" borderId="21" xfId="42" applyFont="1" applyBorder="1" applyAlignment="1">
      <alignment vertical="center" wrapText="1"/>
    </xf>
    <xf numFmtId="0" fontId="17" fillId="0" borderId="41" xfId="42" applyFont="1" applyBorder="1" applyAlignment="1">
      <alignment vertical="center" wrapText="1"/>
    </xf>
    <xf numFmtId="0" fontId="17" fillId="0" borderId="23" xfId="42" applyFont="1" applyBorder="1" applyAlignment="1">
      <alignment vertical="center" wrapText="1"/>
    </xf>
    <xf numFmtId="0" fontId="17" fillId="0" borderId="34" xfId="42" applyFont="1" applyBorder="1" applyAlignment="1">
      <alignment vertical="center" wrapText="1"/>
    </xf>
    <xf numFmtId="0" fontId="17" fillId="0" borderId="48" xfId="42" applyFont="1" applyBorder="1" applyAlignment="1">
      <alignment vertical="center" wrapText="1"/>
    </xf>
    <xf numFmtId="0" fontId="17" fillId="0" borderId="49" xfId="42" applyFont="1" applyBorder="1" applyAlignment="1">
      <alignment vertical="center" wrapText="1"/>
    </xf>
    <xf numFmtId="0" fontId="28" fillId="0" borderId="19" xfId="42" applyFont="1" applyBorder="1" applyAlignment="1">
      <alignment horizontal="left" vertical="center" shrinkToFit="1"/>
    </xf>
    <xf numFmtId="0" fontId="28" fillId="0" borderId="0" xfId="42" applyFont="1" applyBorder="1" applyAlignment="1">
      <alignment horizontal="left" vertical="center" shrinkToFit="1"/>
    </xf>
    <xf numFmtId="0" fontId="26" fillId="0" borderId="19" xfId="42" applyFont="1" applyBorder="1" applyAlignment="1">
      <alignment horizontal="left" vertical="center" shrinkToFit="1"/>
    </xf>
    <xf numFmtId="0" fontId="26" fillId="0" borderId="0" xfId="42" applyFont="1" applyBorder="1" applyAlignment="1">
      <alignment horizontal="left" vertical="center" shrinkToFit="1"/>
    </xf>
    <xf numFmtId="0" fontId="22" fillId="0" borderId="31" xfId="0" applyFont="1" applyBorder="1" applyAlignment="1">
      <alignment vertical="center" wrapText="1"/>
    </xf>
    <xf numFmtId="0" fontId="26" fillId="0" borderId="19" xfId="0" applyFont="1" applyBorder="1" applyAlignment="1">
      <alignment horizontal="left" vertical="center" shrinkToFit="1"/>
    </xf>
    <xf numFmtId="0" fontId="26" fillId="0" borderId="0" xfId="0" applyFont="1" applyBorder="1" applyAlignment="1">
      <alignment horizontal="left" vertical="center" shrinkToFit="1"/>
    </xf>
    <xf numFmtId="0" fontId="31" fillId="24" borderId="0" xfId="0" applyFont="1" applyFill="1" applyBorder="1" applyAlignment="1">
      <alignment horizontal="left" vertical="center"/>
    </xf>
    <xf numFmtId="0" fontId="26" fillId="0" borderId="37" xfId="0" applyFont="1" applyBorder="1" applyAlignment="1">
      <alignment horizontal="left" vertical="center" shrinkToFit="1"/>
    </xf>
    <xf numFmtId="0" fontId="26" fillId="0" borderId="28" xfId="0" applyFont="1" applyBorder="1" applyAlignment="1">
      <alignment horizontal="left" vertical="center" shrinkToFit="1"/>
    </xf>
    <xf numFmtId="0" fontId="31" fillId="24" borderId="28" xfId="0" applyFont="1" applyFill="1" applyBorder="1" applyAlignment="1">
      <alignment horizontal="left" vertical="center"/>
    </xf>
    <xf numFmtId="0" fontId="26" fillId="0" borderId="0" xfId="0" applyFont="1" applyBorder="1" applyAlignment="1">
      <alignment horizontal="right" vertical="center"/>
    </xf>
    <xf numFmtId="0" fontId="28" fillId="0" borderId="0" xfId="42" applyFont="1" applyBorder="1" applyAlignment="1">
      <alignment vertical="center" wrapText="1"/>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17" fillId="0" borderId="67" xfId="42" applyFont="1" applyBorder="1" applyAlignment="1">
      <alignment vertical="center" wrapText="1"/>
    </xf>
    <xf numFmtId="0" fontId="17" fillId="0" borderId="68" xfId="42" applyFont="1" applyBorder="1" applyAlignment="1">
      <alignment vertical="center" wrapText="1"/>
    </xf>
    <xf numFmtId="0" fontId="17" fillId="0" borderId="69" xfId="42" applyFont="1" applyBorder="1" applyAlignment="1">
      <alignment vertical="center" wrapText="1"/>
    </xf>
    <xf numFmtId="0" fontId="17" fillId="0" borderId="70" xfId="42" applyFont="1" applyBorder="1" applyAlignment="1">
      <alignment horizontal="center" vertical="center"/>
    </xf>
    <xf numFmtId="0" fontId="17" fillId="0" borderId="13" xfId="42" applyFont="1" applyBorder="1" applyAlignment="1">
      <alignment horizontal="center" vertical="center"/>
    </xf>
    <xf numFmtId="0" fontId="17" fillId="0" borderId="68" xfId="42" applyFont="1" applyBorder="1" applyAlignment="1">
      <alignment horizontal="center" vertical="center"/>
    </xf>
    <xf numFmtId="0" fontId="17" fillId="0" borderId="17" xfId="42" applyFont="1" applyFill="1" applyBorder="1" applyAlignment="1">
      <alignment vertical="center" wrapText="1"/>
    </xf>
    <xf numFmtId="0" fontId="17" fillId="0" borderId="15" xfId="42" applyFont="1" applyFill="1" applyBorder="1" applyAlignment="1">
      <alignment vertical="center" wrapText="1"/>
    </xf>
    <xf numFmtId="0" fontId="17" fillId="0" borderId="60" xfId="42" applyFont="1" applyFill="1" applyBorder="1" applyAlignment="1">
      <alignment vertical="center" wrapText="1"/>
    </xf>
    <xf numFmtId="0" fontId="28" fillId="0" borderId="21" xfId="42" applyFont="1" applyBorder="1" applyAlignment="1">
      <alignment vertical="center" wrapText="1"/>
    </xf>
    <xf numFmtId="0" fontId="17" fillId="0" borderId="26" xfId="42" applyFont="1" applyBorder="1" applyAlignment="1">
      <alignment vertical="center" wrapText="1"/>
    </xf>
    <xf numFmtId="0" fontId="28" fillId="0" borderId="19" xfId="42" applyFont="1" applyFill="1" applyBorder="1" applyAlignment="1">
      <alignment horizontal="left" vertical="center" shrinkToFit="1"/>
    </xf>
    <xf numFmtId="0" fontId="28" fillId="0" borderId="0" xfId="42" applyFont="1" applyFill="1" applyBorder="1" applyAlignment="1">
      <alignment horizontal="left" vertical="center" shrinkToFit="1"/>
    </xf>
    <xf numFmtId="0" fontId="28" fillId="0" borderId="19" xfId="42" applyFont="1" applyBorder="1" applyAlignment="1">
      <alignment horizontal="center" vertical="center" shrinkToFit="1"/>
    </xf>
    <xf numFmtId="0" fontId="28" fillId="0" borderId="0" xfId="42" applyFont="1" applyBorder="1" applyAlignment="1">
      <alignment horizontal="center" vertical="center" shrinkToFit="1"/>
    </xf>
    <xf numFmtId="0" fontId="28" fillId="27" borderId="0" xfId="42" applyFont="1" applyFill="1" applyBorder="1" applyAlignment="1">
      <alignment horizontal="center" vertical="center" shrinkToFit="1"/>
    </xf>
    <xf numFmtId="0" fontId="28" fillId="0" borderId="0" xfId="42" applyFont="1" applyFill="1" applyBorder="1" applyAlignment="1">
      <alignment horizontal="center" vertical="center" shrinkToFit="1"/>
    </xf>
    <xf numFmtId="0" fontId="22" fillId="0" borderId="39" xfId="0" applyFont="1" applyBorder="1" applyAlignment="1">
      <alignment horizontal="center" vertical="center"/>
    </xf>
    <xf numFmtId="0" fontId="17" fillId="0" borderId="35" xfId="42" applyFont="1" applyBorder="1" applyAlignment="1">
      <alignment vertical="center"/>
    </xf>
    <xf numFmtId="0" fontId="22" fillId="0" borderId="24" xfId="0" applyFont="1" applyBorder="1" applyAlignment="1">
      <alignment vertical="center"/>
    </xf>
    <xf numFmtId="0" fontId="22" fillId="0" borderId="25" xfId="0" applyFont="1" applyBorder="1" applyAlignment="1">
      <alignment vertical="center"/>
    </xf>
    <xf numFmtId="0" fontId="22" fillId="0" borderId="37" xfId="0" applyFont="1" applyBorder="1" applyAlignment="1">
      <alignment vertical="center"/>
    </xf>
    <xf numFmtId="0" fontId="22" fillId="0" borderId="28" xfId="0" applyFont="1" applyBorder="1" applyAlignment="1">
      <alignment vertical="center"/>
    </xf>
    <xf numFmtId="0" fontId="22" fillId="0" borderId="29" xfId="0" applyFont="1" applyBorder="1" applyAlignment="1">
      <alignment vertical="center"/>
    </xf>
    <xf numFmtId="0" fontId="27" fillId="24" borderId="35" xfId="42" applyFont="1" applyFill="1" applyBorder="1" applyAlignment="1">
      <alignment horizontal="right" vertical="center" shrinkToFit="1"/>
    </xf>
    <xf numFmtId="0" fontId="22" fillId="0" borderId="37" xfId="0" applyFont="1" applyBorder="1" applyAlignment="1">
      <alignment horizontal="right" vertical="center" shrinkToFit="1"/>
    </xf>
    <xf numFmtId="0" fontId="22" fillId="0" borderId="28" xfId="0" applyFont="1" applyBorder="1" applyAlignment="1">
      <alignment horizontal="left" vertical="center" shrinkToFit="1"/>
    </xf>
    <xf numFmtId="0" fontId="27" fillId="24" borderId="24" xfId="42" applyFont="1" applyFill="1" applyBorder="1" applyAlignment="1">
      <alignment horizontal="right" vertical="center"/>
    </xf>
    <xf numFmtId="0" fontId="27" fillId="24" borderId="28" xfId="42" applyFont="1" applyFill="1" applyBorder="1" applyAlignment="1">
      <alignment horizontal="right" vertical="center"/>
    </xf>
    <xf numFmtId="0" fontId="27" fillId="0" borderId="24" xfId="42" applyFont="1" applyBorder="1" applyAlignment="1">
      <alignment horizontal="left" vertical="center"/>
    </xf>
    <xf numFmtId="0" fontId="27" fillId="0" borderId="28" xfId="42" applyFont="1" applyBorder="1" applyAlignment="1">
      <alignment horizontal="left" vertical="center"/>
    </xf>
    <xf numFmtId="0" fontId="17" fillId="0" borderId="43" xfId="42" applyFont="1" applyBorder="1" applyAlignment="1">
      <alignment horizontal="left" vertical="center" wrapText="1"/>
    </xf>
    <xf numFmtId="0" fontId="17" fillId="0" borderId="25" xfId="42" applyFont="1" applyBorder="1" applyAlignment="1">
      <alignment horizontal="left" vertical="center" wrapText="1"/>
    </xf>
    <xf numFmtId="0" fontId="27" fillId="24" borderId="42" xfId="42" applyFont="1" applyFill="1" applyBorder="1" applyAlignment="1">
      <alignment horizontal="right" vertical="center" shrinkToFit="1"/>
    </xf>
    <xf numFmtId="0" fontId="27" fillId="24" borderId="10" xfId="42" applyFont="1" applyFill="1" applyBorder="1" applyAlignment="1">
      <alignment horizontal="right" vertical="center"/>
    </xf>
    <xf numFmtId="0" fontId="27" fillId="0" borderId="10" xfId="42" applyFont="1" applyBorder="1" applyAlignment="1">
      <alignment horizontal="left" vertical="center"/>
    </xf>
    <xf numFmtId="0" fontId="17" fillId="0" borderId="35" xfId="42" applyFont="1" applyBorder="1" applyAlignment="1">
      <alignment horizontal="left" vertical="center"/>
    </xf>
    <xf numFmtId="0" fontId="17" fillId="0" borderId="24" xfId="42" applyFont="1" applyBorder="1" applyAlignment="1">
      <alignment horizontal="left" vertical="center"/>
    </xf>
    <xf numFmtId="0" fontId="17" fillId="0" borderId="25" xfId="42" applyFont="1" applyBorder="1" applyAlignment="1">
      <alignment horizontal="left" vertical="center"/>
    </xf>
    <xf numFmtId="0" fontId="17" fillId="0" borderId="42" xfId="42" applyFont="1" applyBorder="1" applyAlignment="1">
      <alignment horizontal="left" vertical="center"/>
    </xf>
    <xf numFmtId="0" fontId="17" fillId="0" borderId="10" xfId="42" applyFont="1" applyBorder="1" applyAlignment="1">
      <alignment horizontal="left" vertical="center"/>
    </xf>
    <xf numFmtId="0" fontId="17" fillId="0" borderId="41" xfId="42" applyFont="1" applyBorder="1" applyAlignment="1">
      <alignment horizontal="left" vertical="center"/>
    </xf>
    <xf numFmtId="0" fontId="17" fillId="0" borderId="46" xfId="42" applyFont="1" applyBorder="1" applyAlignment="1">
      <alignment horizontal="center" vertical="center"/>
    </xf>
    <xf numFmtId="0" fontId="17" fillId="0" borderId="37" xfId="42" applyFont="1" applyBorder="1" applyAlignment="1">
      <alignment horizontal="left" vertical="center"/>
    </xf>
    <xf numFmtId="0" fontId="17" fillId="0" borderId="28" xfId="42" applyFont="1" applyBorder="1" applyAlignment="1">
      <alignment horizontal="left" vertical="center"/>
    </xf>
    <xf numFmtId="0" fontId="17" fillId="0" borderId="29" xfId="42" applyFont="1" applyBorder="1" applyAlignment="1">
      <alignment horizontal="left" vertical="center"/>
    </xf>
    <xf numFmtId="0" fontId="27" fillId="24" borderId="37" xfId="42" applyFont="1" applyFill="1" applyBorder="1" applyAlignment="1">
      <alignment horizontal="right" vertical="center" shrinkToFit="1"/>
    </xf>
    <xf numFmtId="0" fontId="17" fillId="0" borderId="19" xfId="42" applyFont="1" applyBorder="1" applyAlignment="1">
      <alignment horizontal="left" vertical="center"/>
    </xf>
    <xf numFmtId="0" fontId="17" fillId="0" borderId="0" xfId="42" applyFont="1" applyBorder="1" applyAlignment="1">
      <alignment horizontal="left" vertical="center"/>
    </xf>
    <xf numFmtId="0" fontId="17" fillId="0" borderId="21" xfId="42" applyFont="1" applyBorder="1" applyAlignment="1">
      <alignment horizontal="left" vertical="center"/>
    </xf>
    <xf numFmtId="0" fontId="22" fillId="0" borderId="3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22" fillId="0" borderId="28" xfId="0" applyFont="1" applyBorder="1" applyAlignment="1">
      <alignment horizontal="right" vertical="center"/>
    </xf>
    <xf numFmtId="0" fontId="27" fillId="0" borderId="24" xfId="42" applyFont="1" applyBorder="1" applyAlignment="1">
      <alignment vertical="center"/>
    </xf>
    <xf numFmtId="0" fontId="17" fillId="27" borderId="28" xfId="42" applyFont="1" applyFill="1" applyBorder="1" applyAlignment="1">
      <alignment horizontal="center" vertical="center"/>
    </xf>
    <xf numFmtId="0" fontId="22" fillId="0" borderId="19" xfId="0" applyFont="1" applyBorder="1" applyAlignment="1">
      <alignment horizontal="right" vertical="center" shrinkToFit="1"/>
    </xf>
    <xf numFmtId="0" fontId="22" fillId="0" borderId="39" xfId="0" applyFont="1" applyBorder="1" applyAlignment="1">
      <alignment horizontal="center" vertical="center" wrapText="1"/>
    </xf>
    <xf numFmtId="0" fontId="17" fillId="0" borderId="33" xfId="42" applyFont="1" applyBorder="1" applyAlignment="1">
      <alignment vertical="center"/>
    </xf>
    <xf numFmtId="0" fontId="22" fillId="0" borderId="31" xfId="0" applyFont="1" applyBorder="1" applyAlignment="1">
      <alignment vertical="center"/>
    </xf>
    <xf numFmtId="0" fontId="22" fillId="0" borderId="33" xfId="0" applyFont="1" applyBorder="1" applyAlignment="1">
      <alignment vertical="center"/>
    </xf>
    <xf numFmtId="0" fontId="17" fillId="0" borderId="18" xfId="42" applyFont="1" applyBorder="1" applyAlignment="1">
      <alignment horizontal="center" vertical="center" wrapText="1"/>
    </xf>
    <xf numFmtId="0" fontId="22" fillId="0" borderId="22" xfId="0" applyFont="1" applyBorder="1" applyAlignment="1">
      <alignment horizontal="center" vertical="center" wrapText="1"/>
    </xf>
    <xf numFmtId="0" fontId="17" fillId="0" borderId="20" xfId="42" applyFont="1" applyBorder="1" applyAlignment="1">
      <alignment vertical="center"/>
    </xf>
    <xf numFmtId="0" fontId="22" fillId="0" borderId="44" xfId="0" applyFont="1" applyBorder="1" applyAlignment="1">
      <alignment vertical="center"/>
    </xf>
    <xf numFmtId="0" fontId="17" fillId="0" borderId="54" xfId="42" applyFont="1" applyBorder="1" applyAlignment="1">
      <alignment vertical="center"/>
    </xf>
    <xf numFmtId="0" fontId="22" fillId="0" borderId="15" xfId="0" applyFont="1" applyBorder="1" applyAlignment="1">
      <alignment vertical="center"/>
    </xf>
    <xf numFmtId="0" fontId="22" fillId="0" borderId="16" xfId="0" applyFont="1" applyBorder="1" applyAlignment="1">
      <alignment vertical="center"/>
    </xf>
    <xf numFmtId="0" fontId="27" fillId="24" borderId="17" xfId="42" applyFont="1" applyFill="1" applyBorder="1" applyAlignment="1">
      <alignment horizontal="right" vertical="center" shrinkToFit="1"/>
    </xf>
    <xf numFmtId="0" fontId="27" fillId="24" borderId="15" xfId="42" applyFont="1" applyFill="1" applyBorder="1" applyAlignment="1">
      <alignment horizontal="right" vertical="center"/>
    </xf>
    <xf numFmtId="0" fontId="27" fillId="0" borderId="15" xfId="42" applyFont="1" applyBorder="1" applyAlignment="1">
      <alignment vertical="center"/>
    </xf>
    <xf numFmtId="0" fontId="17" fillId="0" borderId="17" xfId="42" applyFont="1" applyFill="1" applyBorder="1" applyAlignment="1">
      <alignment horizontal="left" vertical="center" wrapText="1"/>
    </xf>
    <xf numFmtId="0" fontId="17" fillId="0" borderId="15" xfId="42" applyFont="1" applyFill="1" applyBorder="1" applyAlignment="1">
      <alignment horizontal="left" vertical="center" wrapText="1"/>
    </xf>
    <xf numFmtId="0" fontId="17" fillId="0" borderId="16" xfId="42" applyFont="1" applyFill="1" applyBorder="1" applyAlignment="1">
      <alignment horizontal="left" vertical="center" wrapText="1"/>
    </xf>
    <xf numFmtId="0" fontId="22" fillId="0" borderId="37" xfId="0" applyFont="1" applyFill="1" applyBorder="1" applyAlignment="1">
      <alignment horizontal="left" vertical="center" wrapText="1"/>
    </xf>
    <xf numFmtId="0" fontId="22" fillId="0" borderId="28" xfId="0" applyFont="1" applyFill="1" applyBorder="1" applyAlignment="1">
      <alignment horizontal="left" vertical="center" wrapText="1"/>
    </xf>
    <xf numFmtId="0" fontId="22" fillId="0" borderId="29" xfId="0" applyFont="1" applyFill="1" applyBorder="1" applyAlignment="1">
      <alignment horizontal="left" vertical="center" wrapText="1"/>
    </xf>
    <xf numFmtId="0" fontId="17" fillId="0" borderId="0" xfId="42" applyFont="1" applyAlignment="1">
      <alignment horizontal="center" vertical="center" wrapText="1"/>
    </xf>
    <xf numFmtId="0" fontId="17" fillId="0" borderId="0" xfId="42" applyFont="1" applyAlignment="1">
      <alignment horizontal="center" vertical="center"/>
    </xf>
    <xf numFmtId="0" fontId="17" fillId="33" borderId="67" xfId="42" applyFont="1" applyFill="1" applyBorder="1" applyAlignment="1">
      <alignment vertical="center" wrapText="1"/>
    </xf>
    <xf numFmtId="0" fontId="17" fillId="33" borderId="68" xfId="42" applyFont="1" applyFill="1" applyBorder="1" applyAlignment="1">
      <alignment vertical="center" wrapText="1"/>
    </xf>
    <xf numFmtId="0" fontId="17" fillId="33" borderId="69" xfId="42" applyFont="1" applyFill="1" applyBorder="1" applyAlignment="1">
      <alignment vertical="center" wrapText="1"/>
    </xf>
    <xf numFmtId="0" fontId="17" fillId="33" borderId="70" xfId="42" applyFont="1" applyFill="1" applyBorder="1" applyAlignment="1">
      <alignment horizontal="center" vertical="center"/>
    </xf>
    <xf numFmtId="0" fontId="17" fillId="33" borderId="13" xfId="42" applyFont="1" applyFill="1" applyBorder="1" applyAlignment="1">
      <alignment horizontal="center" vertical="center"/>
    </xf>
    <xf numFmtId="0" fontId="17" fillId="33" borderId="68" xfId="42" applyFont="1" applyFill="1" applyBorder="1" applyAlignment="1">
      <alignment horizontal="center" vertical="center"/>
    </xf>
    <xf numFmtId="0" fontId="48" fillId="0" borderId="0" xfId="42" applyFont="1" applyFill="1" applyAlignment="1">
      <alignment horizontal="center" vertical="center" wrapText="1"/>
    </xf>
    <xf numFmtId="0" fontId="49" fillId="0" borderId="0" xfId="0" applyFont="1" applyFill="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22" fillId="0" borderId="13" xfId="0" applyFont="1" applyBorder="1" applyAlignment="1">
      <alignment vertical="center"/>
    </xf>
    <xf numFmtId="0" fontId="17" fillId="0" borderId="13" xfId="42" applyFont="1" applyFill="1" applyBorder="1" applyAlignment="1">
      <alignment horizontal="center" vertical="center"/>
    </xf>
    <xf numFmtId="0" fontId="22" fillId="0" borderId="14" xfId="0" applyFont="1" applyFill="1" applyBorder="1" applyAlignment="1">
      <alignment horizontal="center" vertical="center"/>
    </xf>
    <xf numFmtId="0" fontId="25" fillId="0" borderId="0" xfId="42" applyFont="1" applyFill="1" applyAlignment="1">
      <alignment horizontal="left" vertical="center" wrapText="1"/>
    </xf>
    <xf numFmtId="0" fontId="28" fillId="0" borderId="42" xfId="42" applyFont="1" applyFill="1" applyBorder="1" applyAlignment="1">
      <alignment vertical="center" shrinkToFit="1"/>
    </xf>
    <xf numFmtId="0" fontId="28" fillId="0" borderId="10" xfId="42" applyFont="1" applyFill="1" applyBorder="1" applyAlignment="1">
      <alignment vertical="center" shrinkToFit="1"/>
    </xf>
    <xf numFmtId="0" fontId="29" fillId="24" borderId="10" xfId="42" applyFont="1" applyFill="1" applyBorder="1" applyAlignment="1">
      <alignment vertical="center"/>
    </xf>
    <xf numFmtId="0" fontId="29" fillId="24" borderId="0" xfId="42" applyFont="1" applyFill="1" applyBorder="1" applyAlignment="1">
      <alignment horizontal="center" vertical="center"/>
    </xf>
    <xf numFmtId="0" fontId="26" fillId="0" borderId="10" xfId="42" applyFont="1" applyBorder="1" applyAlignment="1">
      <alignment horizontal="center" wrapText="1"/>
    </xf>
    <xf numFmtId="0" fontId="68" fillId="0" borderId="15" xfId="41" applyFont="1" applyBorder="1" applyAlignment="1">
      <alignment vertical="center" wrapText="1"/>
    </xf>
    <xf numFmtId="0" fontId="68" fillId="0" borderId="0" xfId="41" applyFont="1" applyBorder="1" applyAlignment="1">
      <alignment vertical="center" wrapText="1"/>
    </xf>
    <xf numFmtId="0" fontId="68" fillId="0" borderId="20" xfId="41" applyFont="1" applyBorder="1" applyAlignment="1">
      <alignment vertical="center" wrapText="1"/>
    </xf>
    <xf numFmtId="0" fontId="68" fillId="0" borderId="21" xfId="41" applyFont="1" applyBorder="1" applyAlignment="1">
      <alignment vertical="center" wrapText="1"/>
    </xf>
    <xf numFmtId="0" fontId="68" fillId="0" borderId="45" xfId="41" applyFont="1" applyBorder="1" applyAlignment="1">
      <alignment vertical="center" wrapText="1"/>
    </xf>
    <xf numFmtId="0" fontId="68" fillId="0" borderId="41" xfId="41" applyFont="1" applyBorder="1" applyAlignment="1">
      <alignment vertical="center" wrapText="1"/>
    </xf>
    <xf numFmtId="0" fontId="28" fillId="0" borderId="29" xfId="42" applyFont="1" applyFill="1" applyBorder="1" applyAlignment="1">
      <alignment vertical="center" shrinkToFit="1"/>
    </xf>
    <xf numFmtId="0" fontId="17" fillId="0" borderId="33" xfId="42" applyFont="1" applyBorder="1" applyAlignment="1">
      <alignment horizontal="left" vertical="center" wrapText="1"/>
    </xf>
    <xf numFmtId="0" fontId="17" fillId="0" borderId="31" xfId="42" applyFont="1" applyBorder="1" applyAlignment="1">
      <alignment horizontal="left" vertical="center" wrapText="1"/>
    </xf>
    <xf numFmtId="0" fontId="17" fillId="0" borderId="50" xfId="42" applyFont="1" applyBorder="1" applyAlignment="1">
      <alignment horizontal="left" vertical="center" wrapText="1"/>
    </xf>
    <xf numFmtId="0" fontId="17" fillId="0" borderId="54" xfId="41" applyFont="1" applyBorder="1" applyAlignment="1">
      <alignment vertical="center" wrapText="1"/>
    </xf>
    <xf numFmtId="0" fontId="17" fillId="0" borderId="16" xfId="41" applyFont="1" applyBorder="1" applyAlignment="1">
      <alignment vertical="center" wrapText="1"/>
    </xf>
    <xf numFmtId="0" fontId="17" fillId="0" borderId="20" xfId="41" applyFont="1" applyBorder="1" applyAlignment="1">
      <alignment vertical="center" wrapText="1"/>
    </xf>
    <xf numFmtId="0" fontId="17" fillId="0" borderId="21" xfId="41" applyFont="1" applyBorder="1" applyAlignment="1">
      <alignment vertical="center" wrapText="1"/>
    </xf>
    <xf numFmtId="0" fontId="17" fillId="0" borderId="45" xfId="41" applyFont="1" applyBorder="1" applyAlignment="1">
      <alignment vertical="center" wrapText="1"/>
    </xf>
    <xf numFmtId="0" fontId="17" fillId="0" borderId="41" xfId="41" applyFont="1" applyBorder="1" applyAlignment="1">
      <alignment vertical="center" wrapText="1"/>
    </xf>
    <xf numFmtId="0" fontId="17" fillId="0" borderId="44" xfId="42" applyFont="1" applyBorder="1" applyAlignment="1">
      <alignment vertical="center" wrapText="1"/>
    </xf>
    <xf numFmtId="0" fontId="17" fillId="0" borderId="29" xfId="42" applyFont="1" applyBorder="1" applyAlignment="1">
      <alignment vertical="center" wrapText="1"/>
    </xf>
    <xf numFmtId="0" fontId="68" fillId="0" borderId="16" xfId="41" applyFont="1" applyBorder="1" applyAlignment="1">
      <alignment vertical="center" wrapText="1"/>
    </xf>
    <xf numFmtId="0" fontId="68" fillId="0" borderId="31" xfId="41" applyFont="1" applyBorder="1" applyAlignment="1">
      <alignment horizontal="center" vertical="center" wrapText="1"/>
    </xf>
    <xf numFmtId="0" fontId="68" fillId="0" borderId="50" xfId="41" applyFont="1" applyBorder="1" applyAlignment="1">
      <alignment horizontal="center" vertical="center" wrapText="1"/>
    </xf>
    <xf numFmtId="0" fontId="28" fillId="0" borderId="31" xfId="42" applyFont="1" applyFill="1" applyBorder="1" applyAlignment="1">
      <alignment horizontal="left" vertical="center" shrinkToFit="1"/>
    </xf>
    <xf numFmtId="0" fontId="50" fillId="0" borderId="14" xfId="41" applyBorder="1" applyAlignment="1">
      <alignment horizontal="center" vertical="center"/>
    </xf>
    <xf numFmtId="0" fontId="17" fillId="0" borderId="55" xfId="42" applyFont="1" applyBorder="1" applyAlignment="1">
      <alignment vertical="center" wrapText="1"/>
    </xf>
    <xf numFmtId="0" fontId="68" fillId="0" borderId="50" xfId="41" applyFont="1" applyBorder="1" applyAlignment="1">
      <alignment vertical="center" wrapText="1"/>
    </xf>
    <xf numFmtId="0" fontId="25" fillId="0" borderId="0" xfId="42" applyFont="1" applyAlignment="1">
      <alignment horizontal="left" vertical="center" wrapText="1"/>
    </xf>
    <xf numFmtId="0" fontId="28" fillId="0" borderId="24" xfId="42" applyFont="1" applyFill="1" applyBorder="1" applyAlignment="1">
      <alignment horizontal="left" vertical="center" shrinkToFit="1"/>
    </xf>
    <xf numFmtId="0" fontId="57" fillId="0" borderId="0" xfId="42" applyFont="1" applyFill="1" applyAlignment="1">
      <alignment horizontal="center" vertical="center" wrapText="1"/>
    </xf>
    <xf numFmtId="0" fontId="58" fillId="0" borderId="0" xfId="41" applyFont="1" applyFill="1" applyAlignment="1">
      <alignment horizontal="center" vertical="center"/>
    </xf>
    <xf numFmtId="0" fontId="27" fillId="0" borderId="15" xfId="42" applyFont="1" applyBorder="1" applyAlignment="1">
      <alignment horizontal="left" vertical="center"/>
    </xf>
    <xf numFmtId="0" fontId="17" fillId="0" borderId="16" xfId="42" applyFont="1" applyBorder="1" applyAlignment="1">
      <alignment horizontal="left" vertical="center" wrapText="1"/>
    </xf>
    <xf numFmtId="0" fontId="17" fillId="0" borderId="29" xfId="42" applyFont="1" applyBorder="1" applyAlignment="1">
      <alignment horizontal="left" vertical="center" wrapText="1"/>
    </xf>
    <xf numFmtId="0" fontId="17" fillId="0" borderId="54" xfId="42" applyFont="1" applyBorder="1" applyAlignment="1">
      <alignment horizontal="left" vertical="center"/>
    </xf>
    <xf numFmtId="0" fontId="17" fillId="0" borderId="15" xfId="42" applyFont="1" applyBorder="1" applyAlignment="1">
      <alignment horizontal="left" vertical="center"/>
    </xf>
    <xf numFmtId="0" fontId="17" fillId="0" borderId="16" xfId="42" applyFont="1" applyBorder="1" applyAlignment="1">
      <alignment horizontal="left" vertical="center"/>
    </xf>
    <xf numFmtId="0" fontId="17" fillId="0" borderId="44" xfId="42" applyFont="1" applyBorder="1" applyAlignment="1">
      <alignment horizontal="left" vertical="center"/>
    </xf>
    <xf numFmtId="0" fontId="50" fillId="0" borderId="0" xfId="41" applyBorder="1" applyAlignment="1">
      <alignment vertical="center"/>
    </xf>
    <xf numFmtId="0" fontId="50" fillId="0" borderId="13" xfId="41" applyBorder="1" applyAlignment="1">
      <alignment vertical="center"/>
    </xf>
    <xf numFmtId="0" fontId="68" fillId="24" borderId="47" xfId="41" applyFont="1" applyFill="1" applyBorder="1">
      <alignment vertical="center"/>
    </xf>
    <xf numFmtId="0" fontId="68" fillId="24" borderId="33" xfId="41" applyFont="1" applyFill="1" applyBorder="1" applyAlignment="1">
      <alignment vertical="center"/>
    </xf>
    <xf numFmtId="0" fontId="68" fillId="24" borderId="31" xfId="41" applyFont="1" applyFill="1" applyBorder="1" applyAlignment="1">
      <alignment vertical="center"/>
    </xf>
    <xf numFmtId="0" fontId="68" fillId="24" borderId="32" xfId="41" applyFont="1" applyFill="1" applyBorder="1" applyAlignment="1">
      <alignment vertical="center"/>
    </xf>
    <xf numFmtId="0" fontId="68" fillId="24" borderId="23" xfId="41" applyFont="1" applyFill="1" applyBorder="1" applyAlignment="1">
      <alignment horizontal="left" vertical="center"/>
    </xf>
    <xf numFmtId="0" fontId="68" fillId="24" borderId="34" xfId="41" applyFont="1" applyFill="1" applyBorder="1" applyAlignment="1">
      <alignment horizontal="left" vertical="center"/>
    </xf>
    <xf numFmtId="0" fontId="68" fillId="24" borderId="33" xfId="41" applyFont="1" applyFill="1" applyBorder="1" applyAlignment="1">
      <alignment horizontal="center" vertical="center"/>
    </xf>
    <xf numFmtId="0" fontId="68" fillId="24" borderId="31" xfId="41" applyFont="1" applyFill="1" applyBorder="1" applyAlignment="1">
      <alignment horizontal="center" vertical="center"/>
    </xf>
    <xf numFmtId="0" fontId="68" fillId="24" borderId="32" xfId="41" applyFont="1" applyFill="1" applyBorder="1" applyAlignment="1">
      <alignment horizontal="center" vertical="center"/>
    </xf>
    <xf numFmtId="0" fontId="52" fillId="33" borderId="67" xfId="42" applyFont="1" applyFill="1" applyBorder="1" applyAlignment="1">
      <alignment vertical="center" wrapText="1"/>
    </xf>
    <xf numFmtId="0" fontId="52" fillId="33" borderId="68" xfId="42" applyFont="1" applyFill="1" applyBorder="1" applyAlignment="1">
      <alignment vertical="center" wrapText="1"/>
    </xf>
    <xf numFmtId="0" fontId="52" fillId="33" borderId="69" xfId="42" applyFont="1" applyFill="1" applyBorder="1" applyAlignment="1">
      <alignment vertical="center" wrapText="1"/>
    </xf>
    <xf numFmtId="0" fontId="52" fillId="0" borderId="33" xfId="42" applyFont="1" applyFill="1" applyBorder="1" applyAlignment="1">
      <alignment horizontal="center" vertical="center"/>
    </xf>
    <xf numFmtId="0" fontId="52" fillId="0" borderId="32" xfId="42" applyFont="1" applyFill="1" applyBorder="1" applyAlignment="1">
      <alignment horizontal="center" vertical="center"/>
    </xf>
    <xf numFmtId="0" fontId="17" fillId="0" borderId="54" xfId="42" applyFont="1" applyFill="1" applyBorder="1" applyAlignment="1">
      <alignment horizontal="left" vertical="center" wrapText="1"/>
    </xf>
    <xf numFmtId="0" fontId="17" fillId="0" borderId="60" xfId="42" applyFont="1" applyFill="1" applyBorder="1" applyAlignment="1">
      <alignment horizontal="left" vertical="center" wrapText="1"/>
    </xf>
    <xf numFmtId="0" fontId="17" fillId="0" borderId="20" xfId="42" applyFont="1" applyFill="1" applyBorder="1" applyAlignment="1">
      <alignment horizontal="left" vertical="center" wrapText="1"/>
    </xf>
    <xf numFmtId="0" fontId="17" fillId="0" borderId="23" xfId="42" applyFont="1" applyBorder="1" applyAlignment="1">
      <alignment horizontal="center" vertical="center" wrapText="1"/>
    </xf>
    <xf numFmtId="0" fontId="17" fillId="0" borderId="34" xfId="42" applyFont="1" applyBorder="1" applyAlignment="1">
      <alignment horizontal="center" vertical="center" wrapText="1"/>
    </xf>
    <xf numFmtId="0" fontId="17" fillId="0" borderId="25" xfId="42" applyFont="1" applyBorder="1" applyAlignment="1">
      <alignment vertical="center" wrapText="1"/>
    </xf>
    <xf numFmtId="0" fontId="17" fillId="0" borderId="23" xfId="42" applyFont="1" applyBorder="1" applyAlignment="1">
      <alignment horizontal="left" vertical="center" wrapText="1"/>
    </xf>
    <xf numFmtId="0" fontId="17" fillId="0" borderId="34" xfId="42" applyFont="1" applyBorder="1" applyAlignment="1">
      <alignment horizontal="left" vertical="center" wrapText="1"/>
    </xf>
    <xf numFmtId="0" fontId="48" fillId="0" borderId="0" xfId="42" applyFont="1" applyAlignment="1">
      <alignment horizontal="center" vertical="center" wrapText="1"/>
    </xf>
    <xf numFmtId="0" fontId="49" fillId="0" borderId="0" xfId="41" applyFont="1" applyAlignment="1">
      <alignment horizontal="center" vertical="center"/>
    </xf>
    <xf numFmtId="0" fontId="17" fillId="0" borderId="0" xfId="42">
      <alignment vertical="center"/>
    </xf>
    <xf numFmtId="0" fontId="50" fillId="0" borderId="0" xfId="41">
      <alignment vertical="center"/>
    </xf>
    <xf numFmtId="0" fontId="17" fillId="0" borderId="13" xfId="42" applyBorder="1" applyAlignment="1">
      <alignment horizontal="center" vertical="center"/>
    </xf>
    <xf numFmtId="0" fontId="50" fillId="0" borderId="13" xfId="41" applyBorder="1">
      <alignment vertical="center"/>
    </xf>
    <xf numFmtId="0" fontId="17" fillId="0" borderId="13" xfId="42" applyFill="1" applyBorder="1" applyAlignment="1">
      <alignment horizontal="center" vertical="center"/>
    </xf>
    <xf numFmtId="0" fontId="50" fillId="0" borderId="14" xfId="41" applyFill="1" applyBorder="1" applyAlignment="1">
      <alignment horizontal="center" vertical="center"/>
    </xf>
    <xf numFmtId="0" fontId="28" fillId="0" borderId="0" xfId="42" applyFont="1" applyAlignment="1">
      <alignment horizontal="right" vertical="center"/>
    </xf>
    <xf numFmtId="0" fontId="39" fillId="24" borderId="0" xfId="42" applyFont="1" applyFill="1" applyBorder="1" applyAlignment="1">
      <alignment horizontal="left" vertical="center"/>
    </xf>
    <xf numFmtId="49" fontId="39" fillId="24" borderId="0" xfId="42" applyNumberFormat="1" applyFont="1" applyFill="1" applyBorder="1" applyAlignment="1">
      <alignment horizontal="left" vertical="center"/>
    </xf>
    <xf numFmtId="0" fontId="21" fillId="0" borderId="0" xfId="42" applyFont="1" applyBorder="1" applyAlignment="1">
      <alignment horizontal="center" vertical="center" wrapText="1"/>
    </xf>
    <xf numFmtId="0" fontId="21" fillId="0" borderId="0" xfId="42" applyFont="1" applyBorder="1" applyAlignment="1">
      <alignment horizontal="center" vertical="center"/>
    </xf>
    <xf numFmtId="0" fontId="50" fillId="24" borderId="0" xfId="41" applyFill="1" applyBorder="1">
      <alignment vertical="center"/>
    </xf>
    <xf numFmtId="0" fontId="39" fillId="0" borderId="0" xfId="42" applyFont="1" applyBorder="1" applyAlignment="1">
      <alignment horizontal="left" vertical="center"/>
    </xf>
    <xf numFmtId="0" fontId="28" fillId="0" borderId="0" xfId="42" applyFont="1" applyBorder="1" applyAlignment="1">
      <alignment horizontal="center" vertical="center"/>
    </xf>
    <xf numFmtId="0" fontId="50" fillId="24" borderId="0" xfId="41" applyFill="1" applyBorder="1" applyAlignment="1">
      <alignment horizontal="center" vertical="center"/>
    </xf>
    <xf numFmtId="0" fontId="50" fillId="24" borderId="0" xfId="41" applyFill="1" applyBorder="1" applyAlignment="1">
      <alignment horizontal="left" vertical="center"/>
    </xf>
    <xf numFmtId="0" fontId="17" fillId="0" borderId="40" xfId="42" applyFont="1" applyBorder="1" applyAlignment="1">
      <alignment horizontal="left" vertical="center" wrapText="1"/>
    </xf>
    <xf numFmtId="0" fontId="17" fillId="0" borderId="48" xfId="42" applyFont="1" applyBorder="1" applyAlignment="1">
      <alignment horizontal="left" vertical="center" wrapText="1"/>
    </xf>
    <xf numFmtId="0" fontId="17" fillId="0" borderId="49" xfId="42" applyFont="1" applyBorder="1" applyAlignment="1">
      <alignment horizontal="left" vertical="center" wrapText="1"/>
    </xf>
    <xf numFmtId="0" fontId="17" fillId="32" borderId="11" xfId="42" applyFont="1" applyFill="1" applyBorder="1">
      <alignment vertical="center"/>
    </xf>
    <xf numFmtId="0" fontId="17" fillId="32" borderId="13" xfId="42" applyFont="1" applyFill="1" applyBorder="1">
      <alignment vertical="center"/>
    </xf>
    <xf numFmtId="0" fontId="17" fillId="32" borderId="10" xfId="42" applyFont="1" applyFill="1" applyBorder="1">
      <alignment vertical="center"/>
    </xf>
    <xf numFmtId="0" fontId="17" fillId="0" borderId="0" xfId="42" applyFont="1" applyAlignment="1">
      <alignment horizontal="left" vertical="center" wrapText="1"/>
    </xf>
    <xf numFmtId="0" fontId="55" fillId="30" borderId="11" xfId="0" applyFont="1" applyFill="1" applyBorder="1" applyAlignment="1">
      <alignment horizontal="left" vertical="center" wrapText="1"/>
    </xf>
    <xf numFmtId="0" fontId="55" fillId="30" borderId="13" xfId="0" applyFont="1" applyFill="1" applyBorder="1" applyAlignment="1">
      <alignment horizontal="left" vertical="center"/>
    </xf>
    <xf numFmtId="0" fontId="55" fillId="30" borderId="14" xfId="0" applyFont="1" applyFill="1" applyBorder="1" applyAlignment="1">
      <alignment horizontal="left" vertical="center"/>
    </xf>
    <xf numFmtId="0" fontId="17" fillId="0" borderId="55" xfId="42" applyBorder="1" applyAlignment="1">
      <alignment vertical="center" wrapText="1"/>
    </xf>
    <xf numFmtId="0" fontId="17" fillId="0" borderId="41" xfId="42" applyBorder="1" applyAlignment="1">
      <alignment vertical="center" wrapText="1"/>
    </xf>
    <xf numFmtId="0" fontId="17" fillId="0" borderId="40" xfId="42" applyBorder="1" applyAlignment="1">
      <alignment vertical="center" wrapText="1"/>
    </xf>
    <xf numFmtId="0" fontId="17" fillId="0" borderId="70" xfId="42" applyBorder="1" applyAlignment="1">
      <alignment horizontal="center" vertical="center"/>
    </xf>
    <xf numFmtId="0" fontId="17" fillId="0" borderId="68" xfId="42" applyBorder="1" applyAlignment="1">
      <alignment horizontal="center" vertical="center"/>
    </xf>
    <xf numFmtId="0" fontId="17" fillId="0" borderId="0" xfId="42" applyAlignment="1">
      <alignment horizontal="center" vertical="center" wrapText="1"/>
    </xf>
    <xf numFmtId="0" fontId="17" fillId="0" borderId="0" xfId="42" applyAlignment="1">
      <alignment horizontal="center" vertical="center"/>
    </xf>
    <xf numFmtId="0" fontId="17" fillId="33" borderId="67" xfId="42" applyFill="1" applyBorder="1" applyAlignment="1">
      <alignment vertical="center" wrapText="1"/>
    </xf>
    <xf numFmtId="0" fontId="17" fillId="33" borderId="68" xfId="42" applyFill="1" applyBorder="1" applyAlignment="1">
      <alignment vertical="center" wrapText="1"/>
    </xf>
    <xf numFmtId="0" fontId="17" fillId="33" borderId="69" xfId="42" applyFill="1" applyBorder="1" applyAlignment="1">
      <alignment vertical="center" wrapText="1"/>
    </xf>
    <xf numFmtId="0" fontId="17" fillId="33" borderId="70" xfId="42" applyFill="1" applyBorder="1" applyAlignment="1">
      <alignment horizontal="center" vertical="center"/>
    </xf>
    <xf numFmtId="0" fontId="17" fillId="33" borderId="13" xfId="42" applyFill="1" applyBorder="1" applyAlignment="1">
      <alignment horizontal="center" vertical="center"/>
    </xf>
    <xf numFmtId="0" fontId="17" fillId="33" borderId="68" xfId="42" applyFill="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_要件充足CL書式_105J" xfId="42"/>
    <cellStyle name="良い" xfId="43" builtinId="26" customBuiltin="1"/>
  </cellStyles>
  <dxfs count="413">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1"/>
      </font>
      <fill>
        <patternFill patternType="none">
          <bgColor indexed="65"/>
        </patternFill>
      </fill>
      <border>
        <left/>
        <right/>
        <top/>
        <bottom/>
      </border>
    </dxf>
    <dxf>
      <font>
        <b val="0"/>
        <i val="0"/>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i val="0"/>
        <condense val="0"/>
        <extend val="0"/>
        <color indexed="12"/>
      </font>
    </dxf>
    <dxf>
      <font>
        <b/>
        <i val="0"/>
        <condense val="0"/>
        <extend val="0"/>
        <color indexed="10"/>
      </font>
    </dxf>
    <dxf>
      <font>
        <b/>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0"/>
      </font>
      <fill>
        <patternFill patternType="none">
          <bgColor indexed="65"/>
        </patternFill>
      </fill>
    </dxf>
    <dxf>
      <font>
        <condense val="0"/>
        <extend val="0"/>
        <color indexed="9"/>
      </font>
    </dxf>
    <dxf>
      <font>
        <condense val="0"/>
        <extend val="0"/>
        <color indexed="15"/>
      </font>
    </dxf>
    <dxf>
      <font>
        <b val="0"/>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i val="0"/>
        <condense val="0"/>
        <extend val="0"/>
        <color indexed="10"/>
      </font>
    </dxf>
    <dxf>
      <font>
        <b/>
        <i val="0"/>
        <condense val="0"/>
        <extend val="0"/>
        <color indexed="12"/>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50800</xdr:colOff>
      <xdr:row>7</xdr:row>
      <xdr:rowOff>114300</xdr:rowOff>
    </xdr:from>
    <xdr:to>
      <xdr:col>7</xdr:col>
      <xdr:colOff>0</xdr:colOff>
      <xdr:row>8</xdr:row>
      <xdr:rowOff>171450</xdr:rowOff>
    </xdr:to>
    <xdr:sp macro="" textlink="">
      <xdr:nvSpPr>
        <xdr:cNvPr id="6161" name="Freeform 1">
          <a:extLst>
            <a:ext uri="{FF2B5EF4-FFF2-40B4-BE49-F238E27FC236}">
              <a16:creationId xmlns:a16="http://schemas.microsoft.com/office/drawing/2014/main" xmlns="" id="{495BA064-C1F7-C7A5-269F-553A058A7126}"/>
            </a:ext>
          </a:extLst>
        </xdr:cNvPr>
        <xdr:cNvSpPr>
          <a:spLocks/>
        </xdr:cNvSpPr>
      </xdr:nvSpPr>
      <xdr:spPr bwMode="auto">
        <a:xfrm>
          <a:off x="1206500" y="1949450"/>
          <a:ext cx="457200" cy="31115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360"/>
  <sheetViews>
    <sheetView tabSelected="1" view="pageBreakPreview" topLeftCell="B1" zoomScale="98" zoomScaleNormal="70" zoomScaleSheetLayoutView="98" workbookViewId="0">
      <selection activeCell="H10" sqref="H10"/>
    </sheetView>
  </sheetViews>
  <sheetFormatPr defaultColWidth="9" defaultRowHeight="12"/>
  <cols>
    <col min="1" max="1" width="8" style="1" hidden="1" customWidth="1"/>
    <col min="2" max="3" width="4.625" style="1" customWidth="1"/>
    <col min="4" max="4" width="2.625" style="1" customWidth="1"/>
    <col min="5" max="6" width="4.625" style="1" customWidth="1"/>
    <col min="7" max="7" width="6.125" style="1" customWidth="1"/>
    <col min="8" max="8" width="28.625" style="1" customWidth="1"/>
    <col min="9" max="17" width="3.375" style="1" customWidth="1"/>
    <col min="18" max="28" width="3.125" style="1" customWidth="1"/>
    <col min="29" max="29" width="10.75" style="1" customWidth="1"/>
    <col min="30" max="30" width="1.75" style="1" customWidth="1"/>
    <col min="31" max="33" width="3.125" style="1" customWidth="1"/>
    <col min="34" max="34" width="9" style="2"/>
    <col min="35" max="35" width="2.875" style="2" customWidth="1"/>
    <col min="36" max="36" width="10.5" style="2" customWidth="1"/>
    <col min="37" max="38" width="4.875" style="2" customWidth="1"/>
    <col min="39" max="42" width="5.75" style="2" customWidth="1"/>
    <col min="43" max="43" width="5.75" style="1" customWidth="1"/>
    <col min="44" max="44" width="5.625" style="1" customWidth="1"/>
    <col min="45" max="46" width="5.125" style="1" customWidth="1"/>
    <col min="47" max="53" width="9" style="1"/>
    <col min="54" max="61" width="9" style="2"/>
    <col min="62" max="16384" width="9" style="1"/>
  </cols>
  <sheetData>
    <row r="1" spans="2:83">
      <c r="I1" s="1">
        <v>26</v>
      </c>
      <c r="R1" s="1">
        <v>29</v>
      </c>
      <c r="AC1" s="1">
        <v>10</v>
      </c>
    </row>
    <row r="2" spans="2:83" ht="19.5" customHeight="1">
      <c r="B2" s="513" t="s">
        <v>579</v>
      </c>
      <c r="C2" s="514"/>
      <c r="D2" s="515"/>
      <c r="E2" s="300"/>
      <c r="H2" s="3"/>
      <c r="I2" s="4"/>
      <c r="J2" s="4"/>
      <c r="K2" s="4"/>
      <c r="L2" s="4"/>
      <c r="M2" s="4"/>
      <c r="N2" s="4"/>
      <c r="O2" s="4"/>
      <c r="P2" s="4"/>
      <c r="Q2" s="4"/>
      <c r="AB2" s="9"/>
      <c r="AC2" s="495" t="s">
        <v>594</v>
      </c>
    </row>
    <row r="3" spans="2:83" ht="57.95" customHeight="1">
      <c r="B3" s="932" t="s">
        <v>556</v>
      </c>
      <c r="C3" s="933"/>
      <c r="D3" s="933"/>
      <c r="E3" s="933"/>
      <c r="F3" s="933"/>
      <c r="G3" s="933"/>
      <c r="H3" s="933"/>
      <c r="I3" s="933"/>
      <c r="J3" s="933"/>
      <c r="K3" s="933"/>
      <c r="L3" s="933"/>
      <c r="M3" s="933"/>
      <c r="N3" s="933"/>
      <c r="O3" s="933"/>
      <c r="P3" s="933"/>
      <c r="Q3" s="933"/>
      <c r="R3" s="933"/>
      <c r="S3" s="933"/>
      <c r="T3" s="933"/>
      <c r="U3" s="933"/>
      <c r="V3" s="933"/>
      <c r="W3" s="933"/>
      <c r="X3" s="933"/>
      <c r="Y3" s="933"/>
      <c r="Z3" s="933"/>
      <c r="AA3" s="933"/>
      <c r="AB3" s="933"/>
      <c r="AC3" s="933"/>
    </row>
    <row r="4" spans="2:83" ht="9.75" customHeight="1">
      <c r="B4" s="5"/>
      <c r="C4" s="5"/>
      <c r="D4" s="934"/>
      <c r="E4" s="935"/>
      <c r="F4" s="7"/>
      <c r="G4" s="7"/>
      <c r="H4" s="8"/>
      <c r="AD4" s="9"/>
      <c r="AE4" s="9"/>
      <c r="AF4" s="9"/>
      <c r="AG4" s="9"/>
      <c r="AH4" s="6"/>
      <c r="AI4" s="6"/>
      <c r="AJ4" s="6"/>
      <c r="AK4" s="6"/>
      <c r="AL4" s="6"/>
      <c r="AM4" s="6"/>
      <c r="AN4" s="6"/>
      <c r="AO4" s="6"/>
      <c r="AP4" s="6"/>
      <c r="AQ4" s="9"/>
      <c r="AR4" s="9"/>
      <c r="AS4" s="9"/>
      <c r="AT4" s="9"/>
      <c r="AU4" s="9"/>
      <c r="AV4" s="9"/>
      <c r="AW4" s="9"/>
      <c r="AX4" s="9"/>
      <c r="AY4" s="9"/>
      <c r="AZ4" s="9"/>
      <c r="BA4" s="9"/>
      <c r="BB4" s="6"/>
      <c r="BC4" s="6"/>
      <c r="BD4" s="6"/>
      <c r="BE4" s="6"/>
      <c r="BF4" s="6"/>
      <c r="BG4" s="6"/>
      <c r="BH4" s="6"/>
      <c r="BI4" s="6"/>
      <c r="BJ4" s="9"/>
      <c r="BK4" s="9"/>
      <c r="BL4" s="9"/>
      <c r="BM4" s="9"/>
      <c r="BN4" s="9"/>
      <c r="BO4" s="9"/>
      <c r="BP4" s="9"/>
      <c r="BQ4" s="9"/>
      <c r="BR4" s="9"/>
      <c r="BS4" s="9"/>
      <c r="BT4" s="9"/>
      <c r="BU4" s="9"/>
      <c r="BV4" s="9"/>
      <c r="BW4" s="9"/>
      <c r="BX4" s="9"/>
      <c r="BY4" s="9"/>
      <c r="BZ4" s="9"/>
      <c r="CA4" s="9"/>
      <c r="CB4" s="9"/>
      <c r="CC4" s="9"/>
      <c r="CD4" s="9"/>
      <c r="CE4" s="9"/>
    </row>
    <row r="5" spans="2:83" ht="28.5" customHeight="1" thickBot="1">
      <c r="B5" s="10" t="s">
        <v>63</v>
      </c>
      <c r="C5" s="11"/>
      <c r="D5" s="12"/>
      <c r="E5" s="12"/>
      <c r="H5" s="13"/>
      <c r="AC5" s="14"/>
      <c r="AM5" s="15" t="s">
        <v>64</v>
      </c>
      <c r="AN5" s="15" t="s">
        <v>65</v>
      </c>
      <c r="AO5" s="15" t="s">
        <v>66</v>
      </c>
      <c r="AP5" s="15" t="s">
        <v>67</v>
      </c>
      <c r="AQ5" s="16" t="s">
        <v>68</v>
      </c>
    </row>
    <row r="6" spans="2:83" s="214" customFormat="1" ht="19.5" customHeight="1" thickBot="1">
      <c r="B6" s="304" t="s">
        <v>69</v>
      </c>
      <c r="C6" s="650" t="s">
        <v>487</v>
      </c>
      <c r="D6" s="651"/>
      <c r="E6" s="651"/>
      <c r="F6" s="651"/>
      <c r="G6" s="651"/>
      <c r="H6" s="651"/>
      <c r="I6" s="652" t="s">
        <v>69</v>
      </c>
      <c r="J6" s="653"/>
      <c r="K6" s="654" t="s">
        <v>539</v>
      </c>
      <c r="L6" s="655"/>
      <c r="M6" s="655"/>
      <c r="N6" s="655"/>
      <c r="O6" s="655"/>
      <c r="P6" s="655"/>
      <c r="Q6" s="655"/>
      <c r="R6" s="655"/>
      <c r="S6" s="655"/>
      <c r="T6" s="655"/>
      <c r="U6" s="656"/>
      <c r="V6" s="213"/>
      <c r="W6" s="213"/>
      <c r="X6" s="213"/>
      <c r="Y6" s="213"/>
      <c r="Z6" s="213"/>
      <c r="AA6" s="213"/>
      <c r="AB6" s="213"/>
      <c r="AC6" s="213"/>
    </row>
    <row r="7" spans="2:83" s="214" customFormat="1" ht="19.5" customHeight="1" thickBot="1">
      <c r="B7" s="219"/>
      <c r="C7" s="218"/>
      <c r="D7" s="218"/>
      <c r="E7" s="218"/>
      <c r="F7" s="218"/>
      <c r="G7" s="218"/>
      <c r="H7" s="216"/>
      <c r="I7" s="220"/>
      <c r="J7" s="220"/>
      <c r="K7" s="217"/>
      <c r="L7" s="217"/>
      <c r="M7" s="217"/>
      <c r="N7" s="217"/>
      <c r="O7" s="217"/>
      <c r="P7" s="217"/>
      <c r="Q7" s="217"/>
      <c r="R7" s="215"/>
      <c r="S7" s="215"/>
      <c r="T7" s="213"/>
      <c r="U7" s="213"/>
      <c r="V7" s="213"/>
      <c r="W7" s="213"/>
      <c r="X7" s="213"/>
      <c r="Y7" s="213"/>
      <c r="Z7" s="213"/>
      <c r="AA7" s="213"/>
      <c r="AB7" s="213"/>
      <c r="AC7" s="213"/>
    </row>
    <row r="8" spans="2:83" ht="20.100000000000001" customHeight="1" thickBot="1">
      <c r="B8" s="259" t="s">
        <v>69</v>
      </c>
      <c r="C8" s="851" t="s">
        <v>70</v>
      </c>
      <c r="D8" s="936"/>
      <c r="E8" s="259" t="s">
        <v>69</v>
      </c>
      <c r="F8" s="937" t="s">
        <v>533</v>
      </c>
      <c r="G8" s="938"/>
      <c r="H8" s="180"/>
      <c r="I8" s="305"/>
      <c r="J8" s="305"/>
      <c r="K8" s="305"/>
      <c r="L8" s="305"/>
      <c r="M8" s="305"/>
      <c r="N8" s="305"/>
      <c r="O8" s="305"/>
      <c r="P8" s="305"/>
      <c r="Q8" s="305"/>
      <c r="R8" s="101"/>
      <c r="S8" s="101"/>
      <c r="T8" s="101"/>
      <c r="U8" s="101"/>
      <c r="V8" s="101"/>
      <c r="W8" s="101"/>
      <c r="X8" s="101"/>
      <c r="Y8" s="101"/>
      <c r="Z8" s="101"/>
      <c r="AA8" s="101"/>
      <c r="AB8" s="101"/>
      <c r="AC8" s="101"/>
      <c r="AD8" s="9"/>
      <c r="AE8" s="9"/>
      <c r="AF8" s="9"/>
      <c r="AG8" s="9"/>
      <c r="AH8" s="6"/>
      <c r="AI8" s="6"/>
      <c r="AJ8" s="6"/>
      <c r="AK8" s="6"/>
      <c r="AL8" s="6"/>
      <c r="AM8" s="6"/>
      <c r="AN8" s="6"/>
      <c r="AO8" s="6"/>
      <c r="AP8" s="6"/>
      <c r="AQ8" s="9"/>
      <c r="AR8" s="9"/>
      <c r="AS8" s="9"/>
      <c r="AT8" s="9"/>
      <c r="AU8" s="9"/>
      <c r="AV8" s="9"/>
      <c r="AW8" s="9"/>
      <c r="AX8" s="9"/>
      <c r="AY8" s="9"/>
      <c r="AZ8" s="9"/>
      <c r="BA8" s="9"/>
      <c r="BB8" s="6"/>
      <c r="BC8" s="6"/>
      <c r="BD8" s="6"/>
      <c r="BE8" s="6"/>
      <c r="BF8" s="6"/>
      <c r="BG8" s="6"/>
      <c r="BH8" s="6"/>
      <c r="BI8" s="6"/>
      <c r="BJ8" s="9"/>
      <c r="BK8" s="9"/>
      <c r="BL8" s="9"/>
      <c r="BM8" s="9"/>
      <c r="BN8" s="9"/>
      <c r="BO8" s="9"/>
      <c r="BP8" s="9"/>
      <c r="BQ8" s="9"/>
      <c r="BR8" s="9"/>
      <c r="BS8" s="9"/>
      <c r="BT8" s="9"/>
      <c r="BU8" s="9"/>
      <c r="BV8" s="9"/>
      <c r="BW8" s="9"/>
      <c r="BX8" s="9"/>
      <c r="BY8" s="9"/>
      <c r="BZ8" s="9"/>
      <c r="CA8" s="9"/>
      <c r="CB8" s="9"/>
      <c r="CC8" s="9"/>
      <c r="CD8" s="9"/>
      <c r="CE8" s="9"/>
    </row>
    <row r="9" spans="2:83" ht="63" customHeight="1">
      <c r="D9" s="17"/>
      <c r="F9" s="101"/>
      <c r="G9" s="101"/>
      <c r="H9" s="939" t="s">
        <v>557</v>
      </c>
      <c r="I9" s="939"/>
      <c r="J9" s="939"/>
      <c r="K9" s="939"/>
      <c r="L9" s="939"/>
      <c r="M9" s="939"/>
      <c r="N9" s="939"/>
      <c r="O9" s="939"/>
      <c r="P9" s="939"/>
      <c r="Q9" s="939"/>
      <c r="R9" s="939"/>
      <c r="S9" s="939"/>
      <c r="T9" s="939"/>
      <c r="U9" s="939"/>
      <c r="V9" s="939"/>
      <c r="W9" s="939"/>
      <c r="X9" s="939"/>
      <c r="Y9" s="939"/>
      <c r="Z9" s="939"/>
      <c r="AA9" s="939"/>
      <c r="AB9" s="939"/>
      <c r="AC9" s="939"/>
      <c r="AD9" s="9"/>
      <c r="AE9" s="9"/>
      <c r="AF9" s="9"/>
      <c r="AG9" s="9"/>
      <c r="AH9" s="6"/>
      <c r="AI9" s="6"/>
      <c r="AJ9" s="6"/>
      <c r="AK9" s="6"/>
      <c r="AL9" s="6"/>
      <c r="AM9" s="6"/>
      <c r="AN9" s="6"/>
      <c r="AO9" s="6"/>
      <c r="AP9" s="6"/>
      <c r="AQ9" s="9"/>
      <c r="AR9" s="9"/>
      <c r="AS9" s="9"/>
      <c r="AT9" s="9"/>
      <c r="AU9" s="9"/>
      <c r="AV9" s="9"/>
      <c r="AW9" s="9"/>
      <c r="AX9" s="9"/>
      <c r="AY9" s="9"/>
      <c r="AZ9" s="9"/>
      <c r="BA9" s="9"/>
      <c r="BB9" s="6"/>
      <c r="BC9" s="6"/>
      <c r="BD9" s="6"/>
      <c r="BE9" s="6"/>
      <c r="BF9" s="6"/>
      <c r="BG9" s="6"/>
      <c r="BH9" s="6"/>
      <c r="BI9" s="6"/>
      <c r="BJ9" s="9"/>
      <c r="BK9" s="9"/>
      <c r="BL9" s="9"/>
      <c r="BM9" s="9"/>
      <c r="BN9" s="9"/>
      <c r="BO9" s="9"/>
      <c r="BP9" s="9"/>
      <c r="BQ9" s="9"/>
      <c r="BR9" s="9"/>
      <c r="BS9" s="9"/>
      <c r="BT9" s="9"/>
      <c r="BU9" s="9"/>
      <c r="BV9" s="9"/>
      <c r="BW9" s="9"/>
      <c r="BX9" s="9"/>
      <c r="BY9" s="9"/>
      <c r="BZ9" s="9"/>
      <c r="CA9" s="9"/>
      <c r="CB9" s="9"/>
      <c r="CC9" s="9"/>
      <c r="CD9" s="9"/>
      <c r="CE9" s="9"/>
    </row>
    <row r="10" spans="2:83" ht="24" customHeight="1" thickBot="1">
      <c r="B10" s="18" t="s">
        <v>72</v>
      </c>
      <c r="C10" s="17"/>
      <c r="D10" s="17"/>
      <c r="I10" s="944" t="s">
        <v>73</v>
      </c>
      <c r="J10" s="944"/>
      <c r="K10" s="944"/>
      <c r="L10" s="944"/>
      <c r="M10" s="944"/>
      <c r="N10" s="944"/>
      <c r="O10" s="944"/>
      <c r="P10" s="944"/>
      <c r="Q10" s="944"/>
      <c r="R10" s="944" t="s">
        <v>414</v>
      </c>
      <c r="S10" s="944"/>
      <c r="T10" s="944"/>
      <c r="U10" s="944"/>
      <c r="V10" s="944"/>
      <c r="W10" s="944"/>
      <c r="X10" s="944"/>
      <c r="Y10" s="944"/>
      <c r="Z10" s="944"/>
      <c r="AA10" s="944"/>
      <c r="AB10" s="944"/>
      <c r="AC10" s="19" t="s">
        <v>74</v>
      </c>
      <c r="AH10" s="924" t="s">
        <v>350</v>
      </c>
      <c r="AI10" s="925"/>
      <c r="AJ10" s="925"/>
    </row>
    <row r="11" spans="2:83" ht="32.1" customHeight="1" thickBot="1">
      <c r="B11" s="926" t="s">
        <v>560</v>
      </c>
      <c r="C11" s="927"/>
      <c r="D11" s="928"/>
      <c r="E11" s="928"/>
      <c r="F11" s="928"/>
      <c r="G11" s="928"/>
      <c r="H11" s="928"/>
      <c r="I11" s="929" t="s">
        <v>76</v>
      </c>
      <c r="J11" s="930"/>
      <c r="K11" s="930"/>
      <c r="L11" s="930"/>
      <c r="M11" s="930"/>
      <c r="N11" s="930"/>
      <c r="O11" s="930"/>
      <c r="P11" s="930"/>
      <c r="Q11" s="931"/>
      <c r="R11" s="929" t="s">
        <v>485</v>
      </c>
      <c r="S11" s="930"/>
      <c r="T11" s="930"/>
      <c r="U11" s="930"/>
      <c r="V11" s="930"/>
      <c r="W11" s="930"/>
      <c r="X11" s="930"/>
      <c r="Y11" s="930"/>
      <c r="Z11" s="930"/>
      <c r="AA11" s="930"/>
      <c r="AB11" s="931"/>
      <c r="AC11" s="279" t="s">
        <v>78</v>
      </c>
      <c r="AH11" s="20" t="s">
        <v>79</v>
      </c>
      <c r="AI11" s="20"/>
      <c r="AJ11" s="20" t="s">
        <v>80</v>
      </c>
    </row>
    <row r="12" spans="2:83" ht="22.5" customHeight="1" thickBot="1">
      <c r="B12" s="266" t="s">
        <v>561</v>
      </c>
      <c r="C12" s="267"/>
      <c r="D12" s="268"/>
      <c r="E12" s="268"/>
      <c r="F12" s="268"/>
      <c r="G12" s="268"/>
      <c r="H12" s="268"/>
      <c r="I12" s="269"/>
      <c r="J12" s="269"/>
      <c r="K12" s="269"/>
      <c r="L12" s="269"/>
      <c r="M12" s="269"/>
      <c r="N12" s="269"/>
      <c r="O12" s="269"/>
      <c r="P12" s="269"/>
      <c r="Q12" s="269"/>
      <c r="R12" s="270"/>
      <c r="S12" s="270"/>
      <c r="T12" s="270"/>
      <c r="U12" s="270"/>
      <c r="V12" s="270"/>
      <c r="W12" s="270"/>
      <c r="X12" s="270"/>
      <c r="Y12" s="270"/>
      <c r="Z12" s="270"/>
      <c r="AA12" s="270"/>
      <c r="AB12" s="270"/>
      <c r="AC12" s="271"/>
      <c r="AH12" s="20"/>
      <c r="AI12" s="20"/>
      <c r="AJ12" s="20"/>
    </row>
    <row r="13" spans="2:83" ht="30" customHeight="1">
      <c r="B13" s="912" t="s">
        <v>459</v>
      </c>
      <c r="C13" s="913"/>
      <c r="D13" s="913"/>
      <c r="E13" s="913"/>
      <c r="F13" s="913"/>
      <c r="G13" s="913"/>
      <c r="H13" s="914"/>
      <c r="I13" s="915" t="s">
        <v>69</v>
      </c>
      <c r="J13" s="665" t="s">
        <v>270</v>
      </c>
      <c r="K13" s="665"/>
      <c r="L13" s="439"/>
      <c r="M13" s="440"/>
      <c r="N13" s="916" t="s">
        <v>82</v>
      </c>
      <c r="O13" s="917" t="s">
        <v>271</v>
      </c>
      <c r="P13" s="913"/>
      <c r="Q13" s="441"/>
      <c r="R13" s="918" t="s">
        <v>558</v>
      </c>
      <c r="S13" s="919"/>
      <c r="T13" s="919"/>
      <c r="U13" s="919"/>
      <c r="V13" s="919"/>
      <c r="W13" s="919"/>
      <c r="X13" s="919"/>
      <c r="Y13" s="919"/>
      <c r="Z13" s="919"/>
      <c r="AA13" s="919"/>
      <c r="AB13" s="920"/>
      <c r="AC13" s="908"/>
      <c r="AE13" s="31" t="str">
        <f>I13</f>
        <v>□</v>
      </c>
      <c r="AH13" s="32" t="str">
        <f>IF(AE13&amp;AE14="■□","●適合",IF(AE13&amp;AE14="□■","◆未達",IF(AE13&amp;AE14="□□","■未答","▼矛盾")))</f>
        <v>■未答</v>
      </c>
      <c r="AI13" s="20"/>
      <c r="AJ13" s="20"/>
      <c r="AL13" s="28" t="s">
        <v>84</v>
      </c>
      <c r="AM13" s="35" t="s">
        <v>85</v>
      </c>
      <c r="AN13" s="35" t="s">
        <v>86</v>
      </c>
      <c r="AO13" s="35" t="s">
        <v>87</v>
      </c>
      <c r="AP13" s="35" t="s">
        <v>88</v>
      </c>
    </row>
    <row r="14" spans="2:83" ht="30" customHeight="1">
      <c r="B14" s="911"/>
      <c r="C14" s="869"/>
      <c r="D14" s="869"/>
      <c r="E14" s="869"/>
      <c r="F14" s="869"/>
      <c r="G14" s="869"/>
      <c r="H14" s="870"/>
      <c r="I14" s="872"/>
      <c r="J14" s="873"/>
      <c r="K14" s="873"/>
      <c r="L14" s="72"/>
      <c r="M14" s="442"/>
      <c r="N14" s="900"/>
      <c r="O14" s="869"/>
      <c r="P14" s="869"/>
      <c r="Q14" s="424"/>
      <c r="R14" s="921"/>
      <c r="S14" s="922"/>
      <c r="T14" s="922"/>
      <c r="U14" s="922"/>
      <c r="V14" s="922"/>
      <c r="W14" s="922"/>
      <c r="X14" s="922"/>
      <c r="Y14" s="922"/>
      <c r="Z14" s="922"/>
      <c r="AA14" s="922"/>
      <c r="AB14" s="923"/>
      <c r="AC14" s="904"/>
      <c r="AE14" s="9" t="str">
        <f>N13</f>
        <v>□</v>
      </c>
      <c r="AH14" s="20"/>
      <c r="AI14" s="20"/>
      <c r="AJ14" s="20"/>
      <c r="AM14" s="32" t="s">
        <v>65</v>
      </c>
      <c r="AN14" s="32" t="s">
        <v>66</v>
      </c>
      <c r="AO14" s="34" t="s">
        <v>89</v>
      </c>
      <c r="AP14" s="34" t="s">
        <v>67</v>
      </c>
    </row>
    <row r="15" spans="2:83" ht="32.25" customHeight="1">
      <c r="B15" s="443" t="s">
        <v>462</v>
      </c>
      <c r="C15" s="378"/>
      <c r="D15" s="378"/>
      <c r="E15" s="378"/>
      <c r="F15" s="378"/>
      <c r="G15" s="378"/>
      <c r="H15" s="444"/>
      <c r="I15" s="445"/>
      <c r="J15" s="614"/>
      <c r="K15" s="614"/>
      <c r="L15" s="445"/>
      <c r="M15" s="614"/>
      <c r="N15" s="614"/>
      <c r="O15" s="614"/>
      <c r="P15" s="446"/>
      <c r="Q15" s="446"/>
      <c r="R15" s="883" t="s">
        <v>452</v>
      </c>
      <c r="S15" s="884"/>
      <c r="T15" s="884"/>
      <c r="U15" s="884"/>
      <c r="V15" s="884"/>
      <c r="W15" s="884"/>
      <c r="X15" s="884"/>
      <c r="Y15" s="884"/>
      <c r="Z15" s="884"/>
      <c r="AA15" s="884"/>
      <c r="AB15" s="885"/>
      <c r="AC15" s="635"/>
      <c r="AH15" s="20"/>
      <c r="AI15" s="20"/>
      <c r="AJ15" s="20"/>
    </row>
    <row r="16" spans="2:83" ht="15.75" customHeight="1">
      <c r="B16" s="910"/>
      <c r="C16" s="796" t="s">
        <v>559</v>
      </c>
      <c r="D16" s="884"/>
      <c r="E16" s="884"/>
      <c r="F16" s="884"/>
      <c r="G16" s="884"/>
      <c r="H16" s="885"/>
      <c r="I16" s="871" t="s">
        <v>69</v>
      </c>
      <c r="J16" s="508" t="s">
        <v>270</v>
      </c>
      <c r="K16" s="508"/>
      <c r="L16" s="76"/>
      <c r="M16" s="447"/>
      <c r="N16" s="874" t="s">
        <v>82</v>
      </c>
      <c r="O16" s="901" t="s">
        <v>271</v>
      </c>
      <c r="P16" s="866"/>
      <c r="Q16" s="416"/>
      <c r="R16" s="894"/>
      <c r="S16" s="895"/>
      <c r="T16" s="895"/>
      <c r="U16" s="895"/>
      <c r="V16" s="895"/>
      <c r="W16" s="895"/>
      <c r="X16" s="895"/>
      <c r="Y16" s="895"/>
      <c r="Z16" s="895"/>
      <c r="AA16" s="895"/>
      <c r="AB16" s="896"/>
      <c r="AC16" s="909"/>
      <c r="AE16" s="31" t="str">
        <f>I16</f>
        <v>□</v>
      </c>
      <c r="AH16" s="32" t="str">
        <f>IF(AE16&amp;AE17="■□","●適合",IF(AE16&amp;AE17="□■","◆未達",IF(AE16&amp;AE17="□□","■未答","▼矛盾")))</f>
        <v>■未答</v>
      </c>
      <c r="AI16" s="20"/>
      <c r="AJ16" s="20"/>
      <c r="AL16" s="28" t="s">
        <v>84</v>
      </c>
      <c r="AM16" s="35" t="s">
        <v>85</v>
      </c>
      <c r="AN16" s="35" t="s">
        <v>86</v>
      </c>
      <c r="AO16" s="35" t="s">
        <v>87</v>
      </c>
      <c r="AP16" s="35" t="s">
        <v>88</v>
      </c>
    </row>
    <row r="17" spans="2:42" ht="15.75" customHeight="1">
      <c r="B17" s="911"/>
      <c r="C17" s="897"/>
      <c r="D17" s="898"/>
      <c r="E17" s="898"/>
      <c r="F17" s="898"/>
      <c r="G17" s="898"/>
      <c r="H17" s="899"/>
      <c r="I17" s="872"/>
      <c r="J17" s="873"/>
      <c r="K17" s="873"/>
      <c r="L17" s="72"/>
      <c r="M17" s="442"/>
      <c r="N17" s="900"/>
      <c r="O17" s="869"/>
      <c r="P17" s="869"/>
      <c r="Q17" s="424"/>
      <c r="R17" s="897"/>
      <c r="S17" s="898"/>
      <c r="T17" s="898"/>
      <c r="U17" s="898"/>
      <c r="V17" s="898"/>
      <c r="W17" s="898"/>
      <c r="X17" s="898"/>
      <c r="Y17" s="898"/>
      <c r="Z17" s="898"/>
      <c r="AA17" s="898"/>
      <c r="AB17" s="899"/>
      <c r="AC17" s="904"/>
      <c r="AE17" s="9" t="str">
        <f>N16</f>
        <v>□</v>
      </c>
      <c r="AH17" s="20"/>
      <c r="AI17" s="20"/>
      <c r="AJ17" s="20"/>
      <c r="AM17" s="32" t="s">
        <v>65</v>
      </c>
      <c r="AN17" s="32" t="s">
        <v>66</v>
      </c>
      <c r="AO17" s="34" t="s">
        <v>89</v>
      </c>
      <c r="AP17" s="34" t="s">
        <v>67</v>
      </c>
    </row>
    <row r="18" spans="2:42" ht="32.25" customHeight="1">
      <c r="B18" s="443" t="s">
        <v>463</v>
      </c>
      <c r="C18" s="378"/>
      <c r="D18" s="378"/>
      <c r="E18" s="378"/>
      <c r="F18" s="378"/>
      <c r="G18" s="378"/>
      <c r="H18" s="444"/>
      <c r="I18" s="448"/>
      <c r="J18" s="449"/>
      <c r="K18" s="449"/>
      <c r="L18" s="446"/>
      <c r="M18" s="446"/>
      <c r="N18" s="449"/>
      <c r="O18" s="449"/>
      <c r="P18" s="449"/>
      <c r="Q18" s="449"/>
      <c r="R18" s="883" t="s">
        <v>452</v>
      </c>
      <c r="S18" s="884"/>
      <c r="T18" s="884"/>
      <c r="U18" s="884"/>
      <c r="V18" s="884"/>
      <c r="W18" s="884"/>
      <c r="X18" s="884"/>
      <c r="Y18" s="884"/>
      <c r="Z18" s="884"/>
      <c r="AA18" s="884"/>
      <c r="AB18" s="885"/>
      <c r="AC18" s="337"/>
      <c r="AH18" s="20"/>
      <c r="AI18" s="20"/>
      <c r="AJ18" s="20"/>
    </row>
    <row r="19" spans="2:42" ht="16.5" customHeight="1">
      <c r="B19" s="443"/>
      <c r="C19" s="865" t="s">
        <v>562</v>
      </c>
      <c r="D19" s="866"/>
      <c r="E19" s="866"/>
      <c r="F19" s="866"/>
      <c r="G19" s="866"/>
      <c r="H19" s="867"/>
      <c r="I19" s="871" t="s">
        <v>69</v>
      </c>
      <c r="J19" s="508" t="s">
        <v>270</v>
      </c>
      <c r="K19" s="508"/>
      <c r="L19" s="76"/>
      <c r="M19" s="447"/>
      <c r="N19" s="874" t="s">
        <v>82</v>
      </c>
      <c r="O19" s="901" t="s">
        <v>271</v>
      </c>
      <c r="P19" s="866"/>
      <c r="Q19" s="416"/>
      <c r="R19" s="894"/>
      <c r="S19" s="895"/>
      <c r="T19" s="895"/>
      <c r="U19" s="895"/>
      <c r="V19" s="895"/>
      <c r="W19" s="895"/>
      <c r="X19" s="895"/>
      <c r="Y19" s="895"/>
      <c r="Z19" s="895"/>
      <c r="AA19" s="895"/>
      <c r="AB19" s="896"/>
      <c r="AC19" s="635"/>
      <c r="AE19" s="31" t="str">
        <f>I19</f>
        <v>□</v>
      </c>
      <c r="AH19" s="32" t="str">
        <f>IF(AE19&amp;AE20="■□","●適合",IF(AE19&amp;AE20="□■","◆未達",IF(AE19&amp;AE20="□□","■未答","▼矛盾")))</f>
        <v>■未答</v>
      </c>
      <c r="AI19" s="20"/>
      <c r="AJ19" s="20"/>
      <c r="AL19" s="28" t="s">
        <v>84</v>
      </c>
      <c r="AM19" s="35" t="s">
        <v>85</v>
      </c>
      <c r="AN19" s="35" t="s">
        <v>86</v>
      </c>
      <c r="AO19" s="35" t="s">
        <v>87</v>
      </c>
      <c r="AP19" s="35" t="s">
        <v>88</v>
      </c>
    </row>
    <row r="20" spans="2:42" ht="16.5" customHeight="1">
      <c r="B20" s="443"/>
      <c r="C20" s="868"/>
      <c r="D20" s="869"/>
      <c r="E20" s="869"/>
      <c r="F20" s="869"/>
      <c r="G20" s="869"/>
      <c r="H20" s="870"/>
      <c r="I20" s="872"/>
      <c r="J20" s="873"/>
      <c r="K20" s="873"/>
      <c r="L20" s="72"/>
      <c r="M20" s="442"/>
      <c r="N20" s="900"/>
      <c r="O20" s="869"/>
      <c r="P20" s="869"/>
      <c r="Q20" s="450"/>
      <c r="R20" s="894"/>
      <c r="S20" s="895"/>
      <c r="T20" s="895"/>
      <c r="U20" s="895"/>
      <c r="V20" s="895"/>
      <c r="W20" s="895"/>
      <c r="X20" s="895"/>
      <c r="Y20" s="895"/>
      <c r="Z20" s="895"/>
      <c r="AA20" s="895"/>
      <c r="AB20" s="896"/>
      <c r="AC20" s="904"/>
      <c r="AE20" s="9" t="str">
        <f>N19</f>
        <v>□</v>
      </c>
      <c r="AH20" s="20"/>
      <c r="AI20" s="20"/>
      <c r="AJ20" s="20"/>
      <c r="AM20" s="32" t="s">
        <v>65</v>
      </c>
      <c r="AN20" s="32" t="s">
        <v>66</v>
      </c>
      <c r="AO20" s="34" t="s">
        <v>89</v>
      </c>
      <c r="AP20" s="34" t="s">
        <v>67</v>
      </c>
    </row>
    <row r="21" spans="2:42" ht="16.5" customHeight="1">
      <c r="B21" s="443"/>
      <c r="C21" s="905" t="s">
        <v>563</v>
      </c>
      <c r="D21" s="906"/>
      <c r="E21" s="906"/>
      <c r="F21" s="906"/>
      <c r="G21" s="906"/>
      <c r="H21" s="716"/>
      <c r="I21" s="871" t="s">
        <v>69</v>
      </c>
      <c r="J21" s="508" t="s">
        <v>270</v>
      </c>
      <c r="K21" s="508"/>
      <c r="L21" s="76"/>
      <c r="M21" s="447"/>
      <c r="N21" s="874" t="s">
        <v>82</v>
      </c>
      <c r="O21" s="901" t="s">
        <v>271</v>
      </c>
      <c r="P21" s="866"/>
      <c r="Q21" s="416"/>
      <c r="R21" s="894"/>
      <c r="S21" s="895"/>
      <c r="T21" s="895"/>
      <c r="U21" s="895"/>
      <c r="V21" s="895"/>
      <c r="W21" s="895"/>
      <c r="X21" s="895"/>
      <c r="Y21" s="895"/>
      <c r="Z21" s="895"/>
      <c r="AA21" s="895"/>
      <c r="AB21" s="896"/>
      <c r="AC21" s="635"/>
      <c r="AE21" s="31" t="str">
        <f>I21</f>
        <v>□</v>
      </c>
      <c r="AH21" s="32" t="str">
        <f>IF(AE21&amp;AE22="■□","●適合",IF(AE21&amp;AE22="□■","◆未達",IF(AE21&amp;AE22="□□","■未答","▼矛盾")))</f>
        <v>■未答</v>
      </c>
      <c r="AI21" s="20"/>
      <c r="AJ21" s="20"/>
      <c r="AL21" s="28" t="s">
        <v>84</v>
      </c>
      <c r="AM21" s="35" t="s">
        <v>85</v>
      </c>
      <c r="AN21" s="35" t="s">
        <v>86</v>
      </c>
      <c r="AO21" s="35" t="s">
        <v>87</v>
      </c>
      <c r="AP21" s="35" t="s">
        <v>88</v>
      </c>
    </row>
    <row r="22" spans="2:42" ht="16.5" customHeight="1">
      <c r="B22" s="451"/>
      <c r="C22" s="907"/>
      <c r="D22" s="906"/>
      <c r="E22" s="906"/>
      <c r="F22" s="906"/>
      <c r="G22" s="906"/>
      <c r="H22" s="716"/>
      <c r="I22" s="872"/>
      <c r="J22" s="873"/>
      <c r="K22" s="873"/>
      <c r="L22" s="72"/>
      <c r="M22" s="442"/>
      <c r="N22" s="900"/>
      <c r="O22" s="869"/>
      <c r="P22" s="869"/>
      <c r="Q22" s="424"/>
      <c r="R22" s="897"/>
      <c r="S22" s="898"/>
      <c r="T22" s="898"/>
      <c r="U22" s="898"/>
      <c r="V22" s="898"/>
      <c r="W22" s="898"/>
      <c r="X22" s="898"/>
      <c r="Y22" s="898"/>
      <c r="Z22" s="898"/>
      <c r="AA22" s="898"/>
      <c r="AB22" s="899"/>
      <c r="AC22" s="904"/>
      <c r="AE22" s="9" t="str">
        <f>N21</f>
        <v>□</v>
      </c>
      <c r="AH22" s="20"/>
      <c r="AI22" s="20"/>
      <c r="AJ22" s="20"/>
      <c r="AM22" s="32" t="s">
        <v>65</v>
      </c>
      <c r="AN22" s="32" t="s">
        <v>66</v>
      </c>
      <c r="AO22" s="34" t="s">
        <v>89</v>
      </c>
      <c r="AP22" s="34" t="s">
        <v>67</v>
      </c>
    </row>
    <row r="23" spans="2:42" ht="32.25" customHeight="1">
      <c r="B23" s="443" t="s">
        <v>464</v>
      </c>
      <c r="C23" s="378"/>
      <c r="D23" s="378"/>
      <c r="E23" s="378"/>
      <c r="F23" s="378"/>
      <c r="G23" s="378"/>
      <c r="H23" s="444"/>
      <c r="I23" s="448"/>
      <c r="J23" s="449"/>
      <c r="K23" s="449"/>
      <c r="L23" s="446"/>
      <c r="M23" s="446"/>
      <c r="N23" s="449"/>
      <c r="O23" s="449"/>
      <c r="P23" s="449"/>
      <c r="Q23" s="449"/>
      <c r="R23" s="448"/>
      <c r="S23" s="449"/>
      <c r="T23" s="449"/>
      <c r="U23" s="449"/>
      <c r="V23" s="449"/>
      <c r="W23" s="449"/>
      <c r="X23" s="449"/>
      <c r="Y23" s="449"/>
      <c r="Z23" s="449"/>
      <c r="AA23" s="449"/>
      <c r="AB23" s="452"/>
      <c r="AC23" s="337"/>
      <c r="AH23" s="20"/>
      <c r="AI23" s="20"/>
      <c r="AJ23" s="20"/>
    </row>
    <row r="24" spans="2:42" ht="15" customHeight="1">
      <c r="B24" s="443"/>
      <c r="C24" s="796" t="s">
        <v>564</v>
      </c>
      <c r="D24" s="884"/>
      <c r="E24" s="884"/>
      <c r="F24" s="884"/>
      <c r="G24" s="884"/>
      <c r="H24" s="885"/>
      <c r="I24" s="871" t="s">
        <v>69</v>
      </c>
      <c r="J24" s="508" t="s">
        <v>448</v>
      </c>
      <c r="K24" s="508"/>
      <c r="L24" s="76"/>
      <c r="M24" s="641" t="s">
        <v>69</v>
      </c>
      <c r="N24" s="508" t="s">
        <v>449</v>
      </c>
      <c r="O24" s="508"/>
      <c r="P24" s="508"/>
      <c r="Q24" s="416"/>
      <c r="R24" s="599" t="s">
        <v>465</v>
      </c>
      <c r="S24" s="710"/>
      <c r="T24" s="710"/>
      <c r="U24" s="710"/>
      <c r="V24" s="710"/>
      <c r="W24" s="710"/>
      <c r="X24" s="710"/>
      <c r="Y24" s="710"/>
      <c r="Z24" s="710"/>
      <c r="AA24" s="710"/>
      <c r="AB24" s="711"/>
      <c r="AC24" s="635"/>
      <c r="AE24" s="31" t="str">
        <f>I24</f>
        <v>□</v>
      </c>
      <c r="AF24" s="1">
        <f>IF(I24="■",1,IF(M24="■",1,0))</f>
        <v>0</v>
      </c>
      <c r="AH24" s="32" t="str">
        <f>IF(AE24&amp;AE25="■□","●適合",IF(AE24&amp;AE25="□■","●適合",IF(AE24&amp;AE25="□□","■未答","▼矛盾")))</f>
        <v>■未答</v>
      </c>
      <c r="AI24" s="20"/>
      <c r="AJ24" s="20"/>
      <c r="AL24" s="28" t="s">
        <v>84</v>
      </c>
      <c r="AM24" s="35" t="s">
        <v>85</v>
      </c>
      <c r="AN24" s="35" t="s">
        <v>86</v>
      </c>
      <c r="AO24" s="35" t="s">
        <v>87</v>
      </c>
      <c r="AP24" s="35" t="s">
        <v>88</v>
      </c>
    </row>
    <row r="25" spans="2:42" ht="15" customHeight="1">
      <c r="B25" s="443"/>
      <c r="C25" s="733"/>
      <c r="D25" s="895"/>
      <c r="E25" s="895"/>
      <c r="F25" s="895"/>
      <c r="G25" s="895"/>
      <c r="H25" s="896"/>
      <c r="I25" s="903"/>
      <c r="J25" s="598"/>
      <c r="K25" s="598"/>
      <c r="L25" s="69"/>
      <c r="M25" s="642"/>
      <c r="N25" s="598"/>
      <c r="O25" s="598"/>
      <c r="P25" s="598"/>
      <c r="Q25" s="453"/>
      <c r="R25" s="417"/>
      <c r="S25" s="454"/>
      <c r="T25" s="454"/>
      <c r="U25" s="454"/>
      <c r="V25" s="454"/>
      <c r="W25" s="454"/>
      <c r="X25" s="454"/>
      <c r="Y25" s="454"/>
      <c r="Z25" s="454"/>
      <c r="AA25" s="454"/>
      <c r="AB25" s="419"/>
      <c r="AC25" s="602"/>
      <c r="AE25" s="1" t="str">
        <f>M24</f>
        <v>□</v>
      </c>
      <c r="AH25" s="20"/>
      <c r="AI25" s="20"/>
      <c r="AJ25" s="20"/>
      <c r="AM25" s="32" t="s">
        <v>65</v>
      </c>
      <c r="AN25" s="32" t="s">
        <v>65</v>
      </c>
      <c r="AO25" s="34" t="s">
        <v>89</v>
      </c>
      <c r="AP25" s="34" t="s">
        <v>67</v>
      </c>
    </row>
    <row r="26" spans="2:42" ht="21.75" customHeight="1">
      <c r="B26" s="443"/>
      <c r="C26" s="894"/>
      <c r="D26" s="895"/>
      <c r="E26" s="895"/>
      <c r="F26" s="895"/>
      <c r="G26" s="895"/>
      <c r="H26" s="896"/>
      <c r="I26" s="455" t="s">
        <v>69</v>
      </c>
      <c r="J26" s="542" t="s">
        <v>445</v>
      </c>
      <c r="K26" s="542"/>
      <c r="L26" s="69"/>
      <c r="M26" s="456"/>
      <c r="N26" s="69"/>
      <c r="O26" s="457"/>
      <c r="P26" s="457"/>
      <c r="Q26" s="453"/>
      <c r="R26" s="205"/>
      <c r="S26" s="378"/>
      <c r="T26" s="378"/>
      <c r="U26" s="378"/>
      <c r="V26" s="378"/>
      <c r="W26" s="378"/>
      <c r="X26" s="378"/>
      <c r="Y26" s="378"/>
      <c r="Z26" s="378"/>
      <c r="AA26" s="378"/>
      <c r="AB26" s="444"/>
      <c r="AC26" s="602"/>
      <c r="AE26" s="31" t="str">
        <f>I26</f>
        <v>□</v>
      </c>
      <c r="AH26" s="32" t="str">
        <f>IF(AE26&amp;AE27="■□","●適合",IF(AE26&amp;AE27="□■","◆未達",IF(AE26&amp;AE27="□□","■未答","▼矛盾")))</f>
        <v>■未答</v>
      </c>
      <c r="AI26" s="20"/>
      <c r="AJ26" s="204" t="str">
        <f>IF(AF24=1,IF(AND(I24&amp;M24="■□",X27&gt;=130),"●適合",IF(AND(I24&amp;M24="□■",X27&gt;=120),"●適合","◆未達")),"■未答")</f>
        <v>■未答</v>
      </c>
      <c r="AL26" s="28" t="s">
        <v>84</v>
      </c>
      <c r="AM26" s="35" t="s">
        <v>85</v>
      </c>
      <c r="AN26" s="35" t="s">
        <v>86</v>
      </c>
      <c r="AO26" s="35" t="s">
        <v>87</v>
      </c>
      <c r="AP26" s="35" t="s">
        <v>88</v>
      </c>
    </row>
    <row r="27" spans="2:42" ht="21.75" customHeight="1">
      <c r="B27" s="443"/>
      <c r="C27" s="890"/>
      <c r="D27" s="891"/>
      <c r="E27" s="891"/>
      <c r="F27" s="891"/>
      <c r="G27" s="891"/>
      <c r="H27" s="892"/>
      <c r="I27" s="49" t="s">
        <v>82</v>
      </c>
      <c r="J27" s="458" t="s">
        <v>446</v>
      </c>
      <c r="K27" s="458"/>
      <c r="L27" s="72"/>
      <c r="M27" s="442"/>
      <c r="N27" s="72"/>
      <c r="O27" s="458"/>
      <c r="P27" s="458"/>
      <c r="Q27" s="424"/>
      <c r="R27" s="459" t="s">
        <v>447</v>
      </c>
      <c r="S27" s="207"/>
      <c r="T27" s="207"/>
      <c r="U27" s="207"/>
      <c r="V27" s="207"/>
      <c r="W27" s="207"/>
      <c r="X27" s="902"/>
      <c r="Y27" s="902"/>
      <c r="Z27" s="902"/>
      <c r="AA27" s="207" t="s">
        <v>466</v>
      </c>
      <c r="AB27" s="460"/>
      <c r="AC27" s="636"/>
      <c r="AE27" s="9" t="str">
        <f>I27</f>
        <v>□</v>
      </c>
      <c r="AH27" s="20"/>
      <c r="AI27" s="20"/>
      <c r="AJ27" s="20"/>
      <c r="AM27" s="32" t="s">
        <v>65</v>
      </c>
      <c r="AN27" s="32" t="s">
        <v>66</v>
      </c>
      <c r="AO27" s="34" t="s">
        <v>89</v>
      </c>
      <c r="AP27" s="34" t="s">
        <v>67</v>
      </c>
    </row>
    <row r="28" spans="2:42" ht="14.25" customHeight="1">
      <c r="B28" s="443"/>
      <c r="C28" s="796" t="s">
        <v>565</v>
      </c>
      <c r="D28" s="884"/>
      <c r="E28" s="884"/>
      <c r="F28" s="884"/>
      <c r="G28" s="884"/>
      <c r="H28" s="885"/>
      <c r="I28" s="871" t="s">
        <v>69</v>
      </c>
      <c r="J28" s="508" t="s">
        <v>448</v>
      </c>
      <c r="K28" s="508"/>
      <c r="L28" s="76"/>
      <c r="M28" s="641" t="s">
        <v>69</v>
      </c>
      <c r="N28" s="508" t="s">
        <v>449</v>
      </c>
      <c r="O28" s="508"/>
      <c r="P28" s="508"/>
      <c r="Q28" s="416"/>
      <c r="R28" s="599" t="s">
        <v>465</v>
      </c>
      <c r="S28" s="600"/>
      <c r="T28" s="600"/>
      <c r="U28" s="600"/>
      <c r="V28" s="600"/>
      <c r="W28" s="600"/>
      <c r="X28" s="600"/>
      <c r="Y28" s="600"/>
      <c r="Z28" s="600"/>
      <c r="AA28" s="600"/>
      <c r="AB28" s="601"/>
      <c r="AC28" s="631"/>
      <c r="AE28" s="31" t="str">
        <f>I28</f>
        <v>□</v>
      </c>
      <c r="AF28" s="1">
        <f>IF(I28="■",1,IF(M28="■",1,0))</f>
        <v>0</v>
      </c>
      <c r="AH28" s="32" t="str">
        <f>IF(AE28&amp;AE29="■□","●適合",IF(AE28&amp;AE29="□■","●適合",IF(AE28&amp;AE29="□□","■未答","▼矛盾")))</f>
        <v>■未答</v>
      </c>
      <c r="AI28" s="20"/>
      <c r="AJ28" s="20"/>
      <c r="AL28" s="28" t="s">
        <v>84</v>
      </c>
      <c r="AM28" s="35" t="s">
        <v>85</v>
      </c>
      <c r="AN28" s="35" t="s">
        <v>86</v>
      </c>
      <c r="AO28" s="35" t="s">
        <v>87</v>
      </c>
      <c r="AP28" s="35" t="s">
        <v>88</v>
      </c>
    </row>
    <row r="29" spans="2:42" ht="14.25" customHeight="1">
      <c r="B29" s="443"/>
      <c r="C29" s="733"/>
      <c r="D29" s="895"/>
      <c r="E29" s="895"/>
      <c r="F29" s="895"/>
      <c r="G29" s="895"/>
      <c r="H29" s="896"/>
      <c r="I29" s="903"/>
      <c r="J29" s="598"/>
      <c r="K29" s="598"/>
      <c r="L29" s="69"/>
      <c r="M29" s="642"/>
      <c r="N29" s="598"/>
      <c r="O29" s="598"/>
      <c r="P29" s="598"/>
      <c r="Q29" s="453"/>
      <c r="R29" s="417"/>
      <c r="S29" s="461"/>
      <c r="T29" s="461"/>
      <c r="U29" s="461"/>
      <c r="V29" s="461"/>
      <c r="W29" s="461"/>
      <c r="X29" s="461"/>
      <c r="Y29" s="461"/>
      <c r="Z29" s="461"/>
      <c r="AA29" s="461"/>
      <c r="AB29" s="429"/>
      <c r="AC29" s="632"/>
      <c r="AE29" s="1" t="str">
        <f>M28</f>
        <v>□</v>
      </c>
      <c r="AH29" s="20"/>
      <c r="AI29" s="20"/>
      <c r="AJ29" s="20"/>
      <c r="AM29" s="32" t="s">
        <v>65</v>
      </c>
      <c r="AN29" s="32" t="s">
        <v>65</v>
      </c>
      <c r="AO29" s="34" t="s">
        <v>89</v>
      </c>
      <c r="AP29" s="34" t="s">
        <v>67</v>
      </c>
    </row>
    <row r="30" spans="2:42" ht="23.25" customHeight="1">
      <c r="B30" s="443"/>
      <c r="C30" s="733"/>
      <c r="D30" s="895"/>
      <c r="E30" s="895"/>
      <c r="F30" s="895"/>
      <c r="G30" s="895"/>
      <c r="H30" s="896"/>
      <c r="I30" s="455" t="s">
        <v>69</v>
      </c>
      <c r="J30" s="542" t="s">
        <v>445</v>
      </c>
      <c r="K30" s="542"/>
      <c r="L30" s="69"/>
      <c r="M30" s="456"/>
      <c r="N30" s="69"/>
      <c r="O30" s="457"/>
      <c r="P30" s="457"/>
      <c r="Q30" s="453"/>
      <c r="R30" s="205"/>
      <c r="S30" s="378"/>
      <c r="T30" s="378"/>
      <c r="U30" s="378"/>
      <c r="V30" s="378"/>
      <c r="W30" s="378"/>
      <c r="X30" s="378"/>
      <c r="Y30" s="378"/>
      <c r="Z30" s="378"/>
      <c r="AA30" s="378"/>
      <c r="AB30" s="444"/>
      <c r="AC30" s="632"/>
      <c r="AE30" s="31" t="str">
        <f>I30</f>
        <v>□</v>
      </c>
      <c r="AH30" s="32" t="str">
        <f>IF(AE30&amp;AE31="■□","●適合",IF(AE30&amp;AE31="□■","◆未達",IF(AE30&amp;AE31="□□","■未答","▼矛盾")))</f>
        <v>■未答</v>
      </c>
      <c r="AI30" s="20"/>
      <c r="AJ30" s="204" t="str">
        <f>IF(AF28=1,IF(AND(I28&amp;M28="■□",X31&gt;=2),"●適合",IF(AND(I28&amp;M28="□■",X31&gt;=1.8),"●適合","◆未達")),"■未答")</f>
        <v>■未答</v>
      </c>
      <c r="AL30" s="28" t="s">
        <v>84</v>
      </c>
      <c r="AM30" s="35" t="s">
        <v>85</v>
      </c>
      <c r="AN30" s="35" t="s">
        <v>86</v>
      </c>
      <c r="AO30" s="35" t="s">
        <v>87</v>
      </c>
      <c r="AP30" s="35" t="s">
        <v>88</v>
      </c>
    </row>
    <row r="31" spans="2:42" ht="23.25" customHeight="1">
      <c r="B31" s="451"/>
      <c r="C31" s="890"/>
      <c r="D31" s="891"/>
      <c r="E31" s="891"/>
      <c r="F31" s="891"/>
      <c r="G31" s="891"/>
      <c r="H31" s="892"/>
      <c r="I31" s="49" t="s">
        <v>82</v>
      </c>
      <c r="J31" s="458" t="s">
        <v>446</v>
      </c>
      <c r="K31" s="458"/>
      <c r="L31" s="72"/>
      <c r="M31" s="442"/>
      <c r="N31" s="72"/>
      <c r="O31" s="458"/>
      <c r="P31" s="458"/>
      <c r="Q31" s="424"/>
      <c r="R31" s="459" t="s">
        <v>450</v>
      </c>
      <c r="S31" s="207"/>
      <c r="T31" s="207"/>
      <c r="U31" s="207"/>
      <c r="V31" s="207"/>
      <c r="W31" s="207"/>
      <c r="X31" s="902"/>
      <c r="Y31" s="902"/>
      <c r="Z31" s="902"/>
      <c r="AA31" s="207" t="s">
        <v>587</v>
      </c>
      <c r="AB31" s="460"/>
      <c r="AC31" s="633"/>
      <c r="AE31" s="9" t="str">
        <f>I31</f>
        <v>□</v>
      </c>
      <c r="AH31" s="20"/>
      <c r="AI31" s="20"/>
      <c r="AJ31" s="20"/>
      <c r="AM31" s="32" t="s">
        <v>65</v>
      </c>
      <c r="AN31" s="32" t="s">
        <v>66</v>
      </c>
      <c r="AO31" s="34" t="s">
        <v>89</v>
      </c>
      <c r="AP31" s="34" t="s">
        <v>67</v>
      </c>
    </row>
    <row r="32" spans="2:42" ht="32.25" customHeight="1">
      <c r="B32" s="578" t="s">
        <v>467</v>
      </c>
      <c r="C32" s="579"/>
      <c r="D32" s="579"/>
      <c r="E32" s="579"/>
      <c r="F32" s="579"/>
      <c r="G32" s="579"/>
      <c r="H32" s="580"/>
      <c r="I32" s="448"/>
      <c r="J32" s="449"/>
      <c r="K32" s="449"/>
      <c r="L32" s="446"/>
      <c r="M32" s="446"/>
      <c r="N32" s="449"/>
      <c r="O32" s="449"/>
      <c r="P32" s="449"/>
      <c r="Q32" s="449"/>
      <c r="R32" s="883" t="s">
        <v>453</v>
      </c>
      <c r="S32" s="884"/>
      <c r="T32" s="884"/>
      <c r="U32" s="884"/>
      <c r="V32" s="884"/>
      <c r="W32" s="884"/>
      <c r="X32" s="884"/>
      <c r="Y32" s="884"/>
      <c r="Z32" s="884"/>
      <c r="AA32" s="884"/>
      <c r="AB32" s="885"/>
      <c r="AC32" s="203"/>
      <c r="AH32" s="20"/>
      <c r="AI32" s="20"/>
      <c r="AJ32" s="20"/>
    </row>
    <row r="33" spans="2:42" ht="14.25" customHeight="1">
      <c r="B33" s="443"/>
      <c r="C33" s="865" t="s">
        <v>566</v>
      </c>
      <c r="D33" s="866"/>
      <c r="E33" s="866"/>
      <c r="F33" s="866"/>
      <c r="G33" s="866"/>
      <c r="H33" s="867"/>
      <c r="I33" s="871" t="s">
        <v>69</v>
      </c>
      <c r="J33" s="508" t="s">
        <v>270</v>
      </c>
      <c r="K33" s="508"/>
      <c r="L33" s="76"/>
      <c r="M33" s="447"/>
      <c r="N33" s="874" t="s">
        <v>82</v>
      </c>
      <c r="O33" s="901" t="s">
        <v>271</v>
      </c>
      <c r="P33" s="866"/>
      <c r="Q33" s="416"/>
      <c r="R33" s="894"/>
      <c r="S33" s="895"/>
      <c r="T33" s="895"/>
      <c r="U33" s="895"/>
      <c r="V33" s="895"/>
      <c r="W33" s="895"/>
      <c r="X33" s="895"/>
      <c r="Y33" s="895"/>
      <c r="Z33" s="895"/>
      <c r="AA33" s="895"/>
      <c r="AB33" s="896"/>
      <c r="AC33" s="631"/>
      <c r="AE33" s="31" t="str">
        <f>I33</f>
        <v>□</v>
      </c>
      <c r="AH33" s="32" t="str">
        <f>IF(AE33&amp;AE34="■□","●適合",IF(AE33&amp;AE34="□■","◆未達",IF(AE33&amp;AE34="□□","■未答","▼矛盾")))</f>
        <v>■未答</v>
      </c>
      <c r="AI33" s="20"/>
      <c r="AJ33" s="20"/>
      <c r="AL33" s="28" t="s">
        <v>84</v>
      </c>
      <c r="AM33" s="35" t="s">
        <v>85</v>
      </c>
      <c r="AN33" s="35" t="s">
        <v>86</v>
      </c>
      <c r="AO33" s="35" t="s">
        <v>87</v>
      </c>
      <c r="AP33" s="35" t="s">
        <v>88</v>
      </c>
    </row>
    <row r="34" spans="2:42" ht="14.25" customHeight="1">
      <c r="B34" s="443"/>
      <c r="C34" s="868"/>
      <c r="D34" s="869"/>
      <c r="E34" s="869"/>
      <c r="F34" s="869"/>
      <c r="G34" s="869"/>
      <c r="H34" s="870"/>
      <c r="I34" s="872"/>
      <c r="J34" s="873"/>
      <c r="K34" s="873"/>
      <c r="L34" s="72"/>
      <c r="M34" s="442"/>
      <c r="N34" s="900"/>
      <c r="O34" s="869"/>
      <c r="P34" s="869"/>
      <c r="Q34" s="450"/>
      <c r="R34" s="894"/>
      <c r="S34" s="895"/>
      <c r="T34" s="895"/>
      <c r="U34" s="895"/>
      <c r="V34" s="895"/>
      <c r="W34" s="895"/>
      <c r="X34" s="895"/>
      <c r="Y34" s="895"/>
      <c r="Z34" s="895"/>
      <c r="AA34" s="895"/>
      <c r="AB34" s="896"/>
      <c r="AC34" s="864"/>
      <c r="AE34" s="9" t="str">
        <f>N33</f>
        <v>□</v>
      </c>
      <c r="AH34" s="20"/>
      <c r="AI34" s="20"/>
      <c r="AJ34" s="20"/>
      <c r="AM34" s="32" t="s">
        <v>65</v>
      </c>
      <c r="AN34" s="32" t="s">
        <v>66</v>
      </c>
      <c r="AO34" s="34" t="s">
        <v>89</v>
      </c>
      <c r="AP34" s="34" t="s">
        <v>67</v>
      </c>
    </row>
    <row r="35" spans="2:42" ht="15.75" customHeight="1">
      <c r="B35" s="443"/>
      <c r="C35" s="865" t="s">
        <v>567</v>
      </c>
      <c r="D35" s="866"/>
      <c r="E35" s="866"/>
      <c r="F35" s="866"/>
      <c r="G35" s="866"/>
      <c r="H35" s="867"/>
      <c r="I35" s="871" t="s">
        <v>69</v>
      </c>
      <c r="J35" s="508" t="s">
        <v>270</v>
      </c>
      <c r="K35" s="508"/>
      <c r="L35" s="76"/>
      <c r="M35" s="447"/>
      <c r="N35" s="874" t="s">
        <v>82</v>
      </c>
      <c r="O35" s="901" t="s">
        <v>271</v>
      </c>
      <c r="P35" s="866"/>
      <c r="Q35" s="416"/>
      <c r="R35" s="894"/>
      <c r="S35" s="895"/>
      <c r="T35" s="895"/>
      <c r="U35" s="895"/>
      <c r="V35" s="895"/>
      <c r="W35" s="895"/>
      <c r="X35" s="895"/>
      <c r="Y35" s="895"/>
      <c r="Z35" s="895"/>
      <c r="AA35" s="895"/>
      <c r="AB35" s="896"/>
      <c r="AC35" s="631"/>
      <c r="AE35" s="31" t="str">
        <f>I35</f>
        <v>□</v>
      </c>
      <c r="AH35" s="32" t="str">
        <f>IF(AE35&amp;AE36="■□","●適合",IF(AE35&amp;AE36="□■","◆未達",IF(AE35&amp;AE36="□□","■未答","▼矛盾")))</f>
        <v>■未答</v>
      </c>
      <c r="AI35" s="20"/>
      <c r="AJ35" s="20"/>
      <c r="AL35" s="28" t="s">
        <v>84</v>
      </c>
      <c r="AM35" s="35" t="s">
        <v>85</v>
      </c>
      <c r="AN35" s="35" t="s">
        <v>86</v>
      </c>
      <c r="AO35" s="35" t="s">
        <v>87</v>
      </c>
      <c r="AP35" s="35" t="s">
        <v>88</v>
      </c>
    </row>
    <row r="36" spans="2:42" ht="15.75" customHeight="1">
      <c r="B36" s="443"/>
      <c r="C36" s="868"/>
      <c r="D36" s="869"/>
      <c r="E36" s="869"/>
      <c r="F36" s="869"/>
      <c r="G36" s="869"/>
      <c r="H36" s="870"/>
      <c r="I36" s="872"/>
      <c r="J36" s="873"/>
      <c r="K36" s="873"/>
      <c r="L36" s="72"/>
      <c r="M36" s="442"/>
      <c r="N36" s="900"/>
      <c r="O36" s="869"/>
      <c r="P36" s="869"/>
      <c r="Q36" s="450"/>
      <c r="R36" s="894"/>
      <c r="S36" s="895"/>
      <c r="T36" s="895"/>
      <c r="U36" s="895"/>
      <c r="V36" s="895"/>
      <c r="W36" s="895"/>
      <c r="X36" s="895"/>
      <c r="Y36" s="895"/>
      <c r="Z36" s="895"/>
      <c r="AA36" s="895"/>
      <c r="AB36" s="896"/>
      <c r="AC36" s="864"/>
      <c r="AE36" s="9" t="str">
        <f>N35</f>
        <v>□</v>
      </c>
      <c r="AH36" s="20"/>
      <c r="AI36" s="20"/>
      <c r="AJ36" s="20"/>
      <c r="AM36" s="32" t="s">
        <v>65</v>
      </c>
      <c r="AN36" s="32" t="s">
        <v>66</v>
      </c>
      <c r="AO36" s="34" t="s">
        <v>89</v>
      </c>
      <c r="AP36" s="34" t="s">
        <v>67</v>
      </c>
    </row>
    <row r="37" spans="2:42" ht="15" customHeight="1">
      <c r="B37" s="462"/>
      <c r="C37" s="865" t="s">
        <v>568</v>
      </c>
      <c r="D37" s="866"/>
      <c r="E37" s="866"/>
      <c r="F37" s="866"/>
      <c r="G37" s="866"/>
      <c r="H37" s="867"/>
      <c r="I37" s="871" t="s">
        <v>69</v>
      </c>
      <c r="J37" s="508" t="s">
        <v>270</v>
      </c>
      <c r="K37" s="508"/>
      <c r="L37" s="76"/>
      <c r="M37" s="447"/>
      <c r="N37" s="874" t="s">
        <v>82</v>
      </c>
      <c r="O37" s="901" t="s">
        <v>271</v>
      </c>
      <c r="P37" s="866"/>
      <c r="Q37" s="416"/>
      <c r="R37" s="894"/>
      <c r="S37" s="895"/>
      <c r="T37" s="895"/>
      <c r="U37" s="895"/>
      <c r="V37" s="895"/>
      <c r="W37" s="895"/>
      <c r="X37" s="895"/>
      <c r="Y37" s="895"/>
      <c r="Z37" s="895"/>
      <c r="AA37" s="895"/>
      <c r="AB37" s="896"/>
      <c r="AC37" s="631"/>
      <c r="AE37" s="31" t="str">
        <f>I37</f>
        <v>□</v>
      </c>
      <c r="AH37" s="32" t="str">
        <f>IF(AE37&amp;AE38="■□","●適合",IF(AE37&amp;AE38="□■","◆未達",IF(AE37&amp;AE38="□□","■未答","▼矛盾")))</f>
        <v>■未答</v>
      </c>
      <c r="AI37" s="20"/>
      <c r="AJ37" s="20"/>
      <c r="AL37" s="28" t="s">
        <v>84</v>
      </c>
      <c r="AM37" s="35" t="s">
        <v>85</v>
      </c>
      <c r="AN37" s="35" t="s">
        <v>86</v>
      </c>
      <c r="AO37" s="35" t="s">
        <v>87</v>
      </c>
      <c r="AP37" s="35" t="s">
        <v>88</v>
      </c>
    </row>
    <row r="38" spans="2:42" ht="15" customHeight="1">
      <c r="B38" s="463"/>
      <c r="C38" s="868"/>
      <c r="D38" s="869"/>
      <c r="E38" s="869"/>
      <c r="F38" s="869"/>
      <c r="G38" s="869"/>
      <c r="H38" s="870"/>
      <c r="I38" s="872"/>
      <c r="J38" s="873"/>
      <c r="K38" s="873"/>
      <c r="L38" s="72"/>
      <c r="M38" s="442"/>
      <c r="N38" s="900"/>
      <c r="O38" s="869"/>
      <c r="P38" s="869"/>
      <c r="Q38" s="450"/>
      <c r="R38" s="897"/>
      <c r="S38" s="898"/>
      <c r="T38" s="898"/>
      <c r="U38" s="898"/>
      <c r="V38" s="898"/>
      <c r="W38" s="898"/>
      <c r="X38" s="898"/>
      <c r="Y38" s="898"/>
      <c r="Z38" s="898"/>
      <c r="AA38" s="898"/>
      <c r="AB38" s="899"/>
      <c r="AC38" s="864"/>
      <c r="AE38" s="9" t="str">
        <f>N37</f>
        <v>□</v>
      </c>
      <c r="AH38" s="20"/>
      <c r="AI38" s="20"/>
      <c r="AJ38" s="20"/>
      <c r="AM38" s="32" t="s">
        <v>65</v>
      </c>
      <c r="AN38" s="32" t="s">
        <v>66</v>
      </c>
      <c r="AO38" s="34" t="s">
        <v>89</v>
      </c>
      <c r="AP38" s="34" t="s">
        <v>67</v>
      </c>
    </row>
    <row r="39" spans="2:42" ht="32.25" customHeight="1">
      <c r="B39" s="578" t="s">
        <v>468</v>
      </c>
      <c r="C39" s="579"/>
      <c r="D39" s="579"/>
      <c r="E39" s="579"/>
      <c r="F39" s="579"/>
      <c r="G39" s="579"/>
      <c r="H39" s="580"/>
      <c r="I39" s="448"/>
      <c r="J39" s="449"/>
      <c r="K39" s="449"/>
      <c r="L39" s="446"/>
      <c r="M39" s="446"/>
      <c r="N39" s="449"/>
      <c r="O39" s="449"/>
      <c r="P39" s="449"/>
      <c r="Q39" s="449"/>
      <c r="R39" s="883" t="s">
        <v>454</v>
      </c>
      <c r="S39" s="884"/>
      <c r="T39" s="884"/>
      <c r="U39" s="884"/>
      <c r="V39" s="884"/>
      <c r="W39" s="884"/>
      <c r="X39" s="884"/>
      <c r="Y39" s="884"/>
      <c r="Z39" s="884"/>
      <c r="AA39" s="884"/>
      <c r="AB39" s="885"/>
      <c r="AC39" s="203"/>
      <c r="AH39" s="20"/>
      <c r="AI39" s="20"/>
      <c r="AJ39" s="20"/>
    </row>
    <row r="40" spans="2:42" ht="14.25" customHeight="1">
      <c r="B40" s="443"/>
      <c r="C40" s="865" t="s">
        <v>569</v>
      </c>
      <c r="D40" s="866"/>
      <c r="E40" s="866"/>
      <c r="F40" s="866"/>
      <c r="G40" s="866"/>
      <c r="H40" s="867"/>
      <c r="I40" s="871" t="s">
        <v>69</v>
      </c>
      <c r="J40" s="508" t="s">
        <v>270</v>
      </c>
      <c r="K40" s="508"/>
      <c r="L40" s="76"/>
      <c r="M40" s="447"/>
      <c r="N40" s="874" t="s">
        <v>82</v>
      </c>
      <c r="O40" s="901" t="s">
        <v>271</v>
      </c>
      <c r="P40" s="866"/>
      <c r="Q40" s="416"/>
      <c r="R40" s="894"/>
      <c r="S40" s="895"/>
      <c r="T40" s="895"/>
      <c r="U40" s="895"/>
      <c r="V40" s="895"/>
      <c r="W40" s="895"/>
      <c r="X40" s="895"/>
      <c r="Y40" s="895"/>
      <c r="Z40" s="895"/>
      <c r="AA40" s="895"/>
      <c r="AB40" s="896"/>
      <c r="AC40" s="631"/>
      <c r="AE40" s="31" t="str">
        <f>I40</f>
        <v>□</v>
      </c>
      <c r="AH40" s="32" t="str">
        <f>IF(AE40&amp;AE41="■□","●適合",IF(AE40&amp;AE41="□■","◆未達",IF(AE40&amp;AE41="□□","■未答","▼矛盾")))</f>
        <v>■未答</v>
      </c>
      <c r="AI40" s="20"/>
      <c r="AJ40" s="20"/>
      <c r="AL40" s="28" t="s">
        <v>84</v>
      </c>
      <c r="AM40" s="35" t="s">
        <v>85</v>
      </c>
      <c r="AN40" s="35" t="s">
        <v>86</v>
      </c>
      <c r="AO40" s="35" t="s">
        <v>87</v>
      </c>
      <c r="AP40" s="35" t="s">
        <v>88</v>
      </c>
    </row>
    <row r="41" spans="2:42" ht="14.25" customHeight="1">
      <c r="B41" s="443"/>
      <c r="C41" s="868"/>
      <c r="D41" s="869"/>
      <c r="E41" s="869"/>
      <c r="F41" s="869"/>
      <c r="G41" s="869"/>
      <c r="H41" s="870"/>
      <c r="I41" s="872"/>
      <c r="J41" s="873"/>
      <c r="K41" s="873"/>
      <c r="L41" s="72"/>
      <c r="M41" s="442"/>
      <c r="N41" s="900"/>
      <c r="O41" s="869"/>
      <c r="P41" s="869"/>
      <c r="Q41" s="450"/>
      <c r="R41" s="894"/>
      <c r="S41" s="895"/>
      <c r="T41" s="895"/>
      <c r="U41" s="895"/>
      <c r="V41" s="895"/>
      <c r="W41" s="895"/>
      <c r="X41" s="895"/>
      <c r="Y41" s="895"/>
      <c r="Z41" s="895"/>
      <c r="AA41" s="895"/>
      <c r="AB41" s="896"/>
      <c r="AC41" s="864"/>
      <c r="AE41" s="9" t="str">
        <f>N40</f>
        <v>□</v>
      </c>
      <c r="AH41" s="20"/>
      <c r="AI41" s="20"/>
      <c r="AJ41" s="20"/>
      <c r="AM41" s="32" t="s">
        <v>65</v>
      </c>
      <c r="AN41" s="32" t="s">
        <v>66</v>
      </c>
      <c r="AO41" s="34" t="s">
        <v>89</v>
      </c>
      <c r="AP41" s="34" t="s">
        <v>67</v>
      </c>
    </row>
    <row r="42" spans="2:42" ht="14.25" customHeight="1">
      <c r="B42" s="462"/>
      <c r="C42" s="865" t="s">
        <v>570</v>
      </c>
      <c r="D42" s="866"/>
      <c r="E42" s="866"/>
      <c r="F42" s="866"/>
      <c r="G42" s="866"/>
      <c r="H42" s="867"/>
      <c r="I42" s="871" t="s">
        <v>69</v>
      </c>
      <c r="J42" s="508" t="s">
        <v>270</v>
      </c>
      <c r="K42" s="508"/>
      <c r="L42" s="76"/>
      <c r="M42" s="447"/>
      <c r="N42" s="874" t="s">
        <v>82</v>
      </c>
      <c r="O42" s="876" t="s">
        <v>271</v>
      </c>
      <c r="P42" s="876"/>
      <c r="Q42" s="416"/>
      <c r="R42" s="894"/>
      <c r="S42" s="895"/>
      <c r="T42" s="895"/>
      <c r="U42" s="895"/>
      <c r="V42" s="895"/>
      <c r="W42" s="895"/>
      <c r="X42" s="895"/>
      <c r="Y42" s="895"/>
      <c r="Z42" s="895"/>
      <c r="AA42" s="895"/>
      <c r="AB42" s="896"/>
      <c r="AC42" s="631"/>
      <c r="AE42" s="31" t="str">
        <f>I42</f>
        <v>□</v>
      </c>
      <c r="AH42" s="32" t="str">
        <f>IF(AE42&amp;AE43="■□","●適合",IF(AE42&amp;AE43="□■","◆未達",IF(AE42&amp;AE43="□□","■未答","▼矛盾")))</f>
        <v>■未答</v>
      </c>
      <c r="AI42" s="20"/>
      <c r="AJ42" s="20"/>
      <c r="AL42" s="28" t="s">
        <v>84</v>
      </c>
      <c r="AM42" s="35" t="s">
        <v>85</v>
      </c>
      <c r="AN42" s="35" t="s">
        <v>86</v>
      </c>
      <c r="AO42" s="35" t="s">
        <v>87</v>
      </c>
      <c r="AP42" s="35" t="s">
        <v>88</v>
      </c>
    </row>
    <row r="43" spans="2:42" ht="14.25" customHeight="1">
      <c r="B43" s="463"/>
      <c r="C43" s="868"/>
      <c r="D43" s="869"/>
      <c r="E43" s="869"/>
      <c r="F43" s="869"/>
      <c r="G43" s="869"/>
      <c r="H43" s="870"/>
      <c r="I43" s="872"/>
      <c r="J43" s="873"/>
      <c r="K43" s="873"/>
      <c r="L43" s="72"/>
      <c r="M43" s="442"/>
      <c r="N43" s="875"/>
      <c r="O43" s="877"/>
      <c r="P43" s="877"/>
      <c r="Q43" s="450"/>
      <c r="R43" s="890"/>
      <c r="S43" s="891"/>
      <c r="T43" s="891"/>
      <c r="U43" s="891"/>
      <c r="V43" s="891"/>
      <c r="W43" s="891"/>
      <c r="X43" s="891"/>
      <c r="Y43" s="891"/>
      <c r="Z43" s="891"/>
      <c r="AA43" s="891"/>
      <c r="AB43" s="892"/>
      <c r="AC43" s="633"/>
      <c r="AE43" s="9" t="str">
        <f>N42</f>
        <v>□</v>
      </c>
      <c r="AH43" s="20"/>
      <c r="AI43" s="20"/>
      <c r="AJ43" s="20"/>
      <c r="AM43" s="32" t="s">
        <v>65</v>
      </c>
      <c r="AN43" s="32" t="s">
        <v>66</v>
      </c>
      <c r="AO43" s="34" t="s">
        <v>89</v>
      </c>
      <c r="AP43" s="34" t="s">
        <v>67</v>
      </c>
    </row>
    <row r="44" spans="2:42" ht="32.25" customHeight="1">
      <c r="B44" s="443" t="s">
        <v>469</v>
      </c>
      <c r="C44" s="378"/>
      <c r="D44" s="378"/>
      <c r="E44" s="378"/>
      <c r="F44" s="378"/>
      <c r="G44" s="378"/>
      <c r="H44" s="444"/>
      <c r="I44" s="448"/>
      <c r="J44" s="449"/>
      <c r="K44" s="449"/>
      <c r="L44" s="446"/>
      <c r="M44" s="446"/>
      <c r="N44" s="449"/>
      <c r="O44" s="449"/>
      <c r="P44" s="449"/>
      <c r="Q44" s="449"/>
      <c r="R44" s="883" t="s">
        <v>470</v>
      </c>
      <c r="S44" s="884"/>
      <c r="T44" s="884"/>
      <c r="U44" s="884"/>
      <c r="V44" s="884"/>
      <c r="W44" s="884"/>
      <c r="X44" s="884"/>
      <c r="Y44" s="884"/>
      <c r="Z44" s="884"/>
      <c r="AA44" s="884"/>
      <c r="AB44" s="885"/>
      <c r="AC44" s="203"/>
      <c r="AH44" s="20"/>
      <c r="AI44" s="20"/>
      <c r="AJ44" s="20"/>
    </row>
    <row r="45" spans="2:42" ht="14.25" customHeight="1">
      <c r="B45" s="443"/>
      <c r="C45" s="883" t="s">
        <v>441</v>
      </c>
      <c r="D45" s="884"/>
      <c r="E45" s="884"/>
      <c r="F45" s="884"/>
      <c r="G45" s="884"/>
      <c r="H45" s="885"/>
      <c r="I45" s="871" t="s">
        <v>69</v>
      </c>
      <c r="J45" s="508" t="s">
        <v>270</v>
      </c>
      <c r="K45" s="508"/>
      <c r="L45" s="76"/>
      <c r="M45" s="447"/>
      <c r="N45" s="874" t="s">
        <v>82</v>
      </c>
      <c r="O45" s="876" t="s">
        <v>271</v>
      </c>
      <c r="P45" s="876"/>
      <c r="Q45" s="416"/>
      <c r="R45" s="894"/>
      <c r="S45" s="895"/>
      <c r="T45" s="895"/>
      <c r="U45" s="895"/>
      <c r="V45" s="895"/>
      <c r="W45" s="895"/>
      <c r="X45" s="895"/>
      <c r="Y45" s="895"/>
      <c r="Z45" s="895"/>
      <c r="AA45" s="895"/>
      <c r="AB45" s="896"/>
      <c r="AC45" s="631"/>
      <c r="AE45" s="31" t="str">
        <f>I45</f>
        <v>□</v>
      </c>
      <c r="AH45" s="32" t="str">
        <f>IF(AE45&amp;AE46="■□","●適合",IF(AE45&amp;AE46="□■","◆未達",IF(AE45&amp;AE46="□□","■未答","▼矛盾")))</f>
        <v>■未答</v>
      </c>
      <c r="AI45" s="20"/>
      <c r="AJ45" s="20"/>
      <c r="AL45" s="28" t="s">
        <v>84</v>
      </c>
      <c r="AM45" s="35" t="s">
        <v>85</v>
      </c>
      <c r="AN45" s="35" t="s">
        <v>86</v>
      </c>
      <c r="AO45" s="35" t="s">
        <v>87</v>
      </c>
      <c r="AP45" s="35" t="s">
        <v>88</v>
      </c>
    </row>
    <row r="46" spans="2:42" ht="14.25" customHeight="1">
      <c r="B46" s="443"/>
      <c r="C46" s="890"/>
      <c r="D46" s="891"/>
      <c r="E46" s="891"/>
      <c r="F46" s="891"/>
      <c r="G46" s="891"/>
      <c r="H46" s="892"/>
      <c r="I46" s="893"/>
      <c r="J46" s="553"/>
      <c r="K46" s="553"/>
      <c r="L46" s="72"/>
      <c r="M46" s="442"/>
      <c r="N46" s="875"/>
      <c r="O46" s="877"/>
      <c r="P46" s="877"/>
      <c r="Q46" s="450"/>
      <c r="R46" s="894"/>
      <c r="S46" s="895"/>
      <c r="T46" s="895"/>
      <c r="U46" s="895"/>
      <c r="V46" s="895"/>
      <c r="W46" s="895"/>
      <c r="X46" s="895"/>
      <c r="Y46" s="895"/>
      <c r="Z46" s="895"/>
      <c r="AA46" s="895"/>
      <c r="AB46" s="896"/>
      <c r="AC46" s="633"/>
      <c r="AE46" s="9" t="str">
        <f>N45</f>
        <v>□</v>
      </c>
      <c r="AH46" s="20"/>
      <c r="AI46" s="20"/>
      <c r="AJ46" s="20"/>
      <c r="AM46" s="32" t="s">
        <v>65</v>
      </c>
      <c r="AN46" s="32" t="s">
        <v>66</v>
      </c>
      <c r="AO46" s="34" t="s">
        <v>89</v>
      </c>
      <c r="AP46" s="34" t="s">
        <v>67</v>
      </c>
    </row>
    <row r="47" spans="2:42" ht="14.25" customHeight="1">
      <c r="B47" s="443"/>
      <c r="C47" s="883" t="s">
        <v>442</v>
      </c>
      <c r="D47" s="884"/>
      <c r="E47" s="884"/>
      <c r="F47" s="884"/>
      <c r="G47" s="884"/>
      <c r="H47" s="885"/>
      <c r="I47" s="871" t="s">
        <v>69</v>
      </c>
      <c r="J47" s="508" t="s">
        <v>270</v>
      </c>
      <c r="K47" s="508"/>
      <c r="L47" s="76"/>
      <c r="M47" s="447"/>
      <c r="N47" s="874" t="s">
        <v>82</v>
      </c>
      <c r="O47" s="876" t="s">
        <v>271</v>
      </c>
      <c r="P47" s="876"/>
      <c r="Q47" s="416"/>
      <c r="R47" s="894"/>
      <c r="S47" s="895"/>
      <c r="T47" s="895"/>
      <c r="U47" s="895"/>
      <c r="V47" s="895"/>
      <c r="W47" s="895"/>
      <c r="X47" s="895"/>
      <c r="Y47" s="895"/>
      <c r="Z47" s="895"/>
      <c r="AA47" s="895"/>
      <c r="AB47" s="896"/>
      <c r="AC47" s="631"/>
      <c r="AE47" s="31" t="str">
        <f>I47</f>
        <v>□</v>
      </c>
      <c r="AH47" s="32" t="str">
        <f>IF(AE47&amp;AE48="■□","●適合",IF(AE47&amp;AE48="□■","◆未達",IF(AE47&amp;AE48="□□","■未答","▼矛盾")))</f>
        <v>■未答</v>
      </c>
      <c r="AI47" s="20"/>
      <c r="AJ47" s="20"/>
      <c r="AL47" s="28" t="s">
        <v>84</v>
      </c>
      <c r="AM47" s="35" t="s">
        <v>85</v>
      </c>
      <c r="AN47" s="35" t="s">
        <v>86</v>
      </c>
      <c r="AO47" s="35" t="s">
        <v>87</v>
      </c>
      <c r="AP47" s="35" t="s">
        <v>88</v>
      </c>
    </row>
    <row r="48" spans="2:42" ht="14.25" customHeight="1">
      <c r="B48" s="443"/>
      <c r="C48" s="890"/>
      <c r="D48" s="891"/>
      <c r="E48" s="891"/>
      <c r="F48" s="891"/>
      <c r="G48" s="891"/>
      <c r="H48" s="892"/>
      <c r="I48" s="893"/>
      <c r="J48" s="553"/>
      <c r="K48" s="553"/>
      <c r="L48" s="72"/>
      <c r="M48" s="442"/>
      <c r="N48" s="875"/>
      <c r="O48" s="877"/>
      <c r="P48" s="877"/>
      <c r="Q48" s="450"/>
      <c r="R48" s="894"/>
      <c r="S48" s="895"/>
      <c r="T48" s="895"/>
      <c r="U48" s="895"/>
      <c r="V48" s="895"/>
      <c r="W48" s="895"/>
      <c r="X48" s="895"/>
      <c r="Y48" s="895"/>
      <c r="Z48" s="895"/>
      <c r="AA48" s="895"/>
      <c r="AB48" s="896"/>
      <c r="AC48" s="633"/>
      <c r="AE48" s="9" t="str">
        <f>N47</f>
        <v>□</v>
      </c>
      <c r="AH48" s="20"/>
      <c r="AI48" s="20"/>
      <c r="AJ48" s="20"/>
      <c r="AM48" s="32" t="s">
        <v>65</v>
      </c>
      <c r="AN48" s="32" t="s">
        <v>66</v>
      </c>
      <c r="AO48" s="34" t="s">
        <v>89</v>
      </c>
      <c r="AP48" s="34" t="s">
        <v>67</v>
      </c>
    </row>
    <row r="49" spans="1:83" ht="14.25" customHeight="1">
      <c r="B49" s="462"/>
      <c r="C49" s="883" t="s">
        <v>471</v>
      </c>
      <c r="D49" s="884"/>
      <c r="E49" s="884"/>
      <c r="F49" s="884"/>
      <c r="G49" s="884"/>
      <c r="H49" s="885"/>
      <c r="I49" s="871" t="s">
        <v>69</v>
      </c>
      <c r="J49" s="508" t="s">
        <v>270</v>
      </c>
      <c r="K49" s="508"/>
      <c r="L49" s="76"/>
      <c r="M49" s="447"/>
      <c r="N49" s="874" t="s">
        <v>82</v>
      </c>
      <c r="O49" s="876" t="s">
        <v>271</v>
      </c>
      <c r="P49" s="876"/>
      <c r="Q49" s="416"/>
      <c r="R49" s="894"/>
      <c r="S49" s="895"/>
      <c r="T49" s="895"/>
      <c r="U49" s="895"/>
      <c r="V49" s="895"/>
      <c r="W49" s="895"/>
      <c r="X49" s="895"/>
      <c r="Y49" s="895"/>
      <c r="Z49" s="895"/>
      <c r="AA49" s="895"/>
      <c r="AB49" s="896"/>
      <c r="AC49" s="631"/>
      <c r="AE49" s="31" t="str">
        <f>I49</f>
        <v>□</v>
      </c>
      <c r="AH49" s="32" t="str">
        <f>IF(AE49&amp;AE50="■□","●適合",IF(AE49&amp;AE50="□■","◆未達",IF(AE49&amp;AE50="□□","■未答","▼矛盾")))</f>
        <v>■未答</v>
      </c>
      <c r="AI49" s="20"/>
      <c r="AJ49" s="20"/>
      <c r="AL49" s="28" t="s">
        <v>84</v>
      </c>
      <c r="AM49" s="35" t="s">
        <v>85</v>
      </c>
      <c r="AN49" s="35" t="s">
        <v>86</v>
      </c>
      <c r="AO49" s="35" t="s">
        <v>87</v>
      </c>
      <c r="AP49" s="35" t="s">
        <v>88</v>
      </c>
    </row>
    <row r="50" spans="1:83" ht="14.25" customHeight="1">
      <c r="B50" s="463"/>
      <c r="C50" s="890"/>
      <c r="D50" s="891"/>
      <c r="E50" s="891"/>
      <c r="F50" s="891"/>
      <c r="G50" s="891"/>
      <c r="H50" s="892"/>
      <c r="I50" s="893"/>
      <c r="J50" s="553"/>
      <c r="K50" s="553"/>
      <c r="L50" s="72"/>
      <c r="M50" s="442"/>
      <c r="N50" s="875"/>
      <c r="O50" s="877"/>
      <c r="P50" s="877"/>
      <c r="Q50" s="450"/>
      <c r="R50" s="897"/>
      <c r="S50" s="898"/>
      <c r="T50" s="898"/>
      <c r="U50" s="898"/>
      <c r="V50" s="898"/>
      <c r="W50" s="898"/>
      <c r="X50" s="898"/>
      <c r="Y50" s="898"/>
      <c r="Z50" s="898"/>
      <c r="AA50" s="898"/>
      <c r="AB50" s="899"/>
      <c r="AC50" s="633"/>
      <c r="AE50" s="9" t="str">
        <f>N49</f>
        <v>□</v>
      </c>
      <c r="AH50" s="20"/>
      <c r="AI50" s="20"/>
      <c r="AJ50" s="20"/>
      <c r="AM50" s="32" t="s">
        <v>65</v>
      </c>
      <c r="AN50" s="32" t="s">
        <v>66</v>
      </c>
      <c r="AO50" s="34" t="s">
        <v>89</v>
      </c>
      <c r="AP50" s="34" t="s">
        <v>67</v>
      </c>
    </row>
    <row r="51" spans="1:83" s="2" customFormat="1" ht="30.75" customHeight="1">
      <c r="A51" s="1"/>
      <c r="B51" s="878" t="s">
        <v>571</v>
      </c>
      <c r="C51" s="797"/>
      <c r="D51" s="797"/>
      <c r="E51" s="797"/>
      <c r="F51" s="797"/>
      <c r="G51" s="797"/>
      <c r="H51" s="879"/>
      <c r="I51" s="871" t="s">
        <v>69</v>
      </c>
      <c r="J51" s="508" t="s">
        <v>270</v>
      </c>
      <c r="K51" s="508"/>
      <c r="L51" s="76"/>
      <c r="M51" s="447"/>
      <c r="N51" s="874" t="s">
        <v>82</v>
      </c>
      <c r="O51" s="876" t="s">
        <v>271</v>
      </c>
      <c r="P51" s="876"/>
      <c r="Q51" s="416"/>
      <c r="R51" s="883" t="s">
        <v>472</v>
      </c>
      <c r="S51" s="884"/>
      <c r="T51" s="884"/>
      <c r="U51" s="884"/>
      <c r="V51" s="884"/>
      <c r="W51" s="884"/>
      <c r="X51" s="884"/>
      <c r="Y51" s="884"/>
      <c r="Z51" s="884"/>
      <c r="AA51" s="884"/>
      <c r="AB51" s="885"/>
      <c r="AC51" s="631"/>
      <c r="AD51" s="1"/>
      <c r="AE51" s="31" t="str">
        <f>I51</f>
        <v>□</v>
      </c>
      <c r="AF51" s="1"/>
      <c r="AG51" s="1"/>
      <c r="AH51" s="32" t="str">
        <f>IF(AE51&amp;AE52="■□","●適合",IF(AE51&amp;AE52="□■","◆未達",IF(AE51&amp;AE52="□□","■未答","▼矛盾")))</f>
        <v>■未答</v>
      </c>
      <c r="AI51" s="20"/>
      <c r="AJ51" s="20"/>
      <c r="AL51" s="28" t="s">
        <v>84</v>
      </c>
      <c r="AM51" s="35" t="s">
        <v>85</v>
      </c>
      <c r="AN51" s="35" t="s">
        <v>86</v>
      </c>
      <c r="AO51" s="35" t="s">
        <v>87</v>
      </c>
      <c r="AP51" s="35" t="s">
        <v>88</v>
      </c>
      <c r="AQ51" s="1"/>
      <c r="AR51" s="1"/>
      <c r="AS51" s="1"/>
      <c r="AT51" s="1"/>
      <c r="AU51" s="1"/>
      <c r="AV51" s="1"/>
      <c r="AW51" s="1"/>
      <c r="AX51" s="1"/>
      <c r="AY51" s="1"/>
      <c r="AZ51" s="1"/>
      <c r="BA51" s="1"/>
      <c r="BJ51" s="1"/>
      <c r="BK51" s="1"/>
      <c r="BL51" s="1"/>
      <c r="BM51" s="1"/>
      <c r="BN51" s="1"/>
      <c r="BO51" s="1"/>
      <c r="BP51" s="1"/>
      <c r="BQ51" s="1"/>
      <c r="BR51" s="1"/>
      <c r="BS51" s="1"/>
      <c r="BT51" s="1"/>
      <c r="BU51" s="1"/>
      <c r="BV51" s="1"/>
      <c r="BW51" s="1"/>
      <c r="BX51" s="1"/>
      <c r="BY51" s="1"/>
      <c r="BZ51" s="1"/>
      <c r="CA51" s="1"/>
      <c r="CB51" s="1"/>
      <c r="CC51" s="1"/>
      <c r="CD51" s="1"/>
      <c r="CE51" s="1"/>
    </row>
    <row r="52" spans="1:83" s="2" customFormat="1" ht="30.75" customHeight="1" thickBot="1">
      <c r="A52" s="1"/>
      <c r="B52" s="581"/>
      <c r="C52" s="736"/>
      <c r="D52" s="736"/>
      <c r="E52" s="736"/>
      <c r="F52" s="736"/>
      <c r="G52" s="736"/>
      <c r="H52" s="582"/>
      <c r="I52" s="880"/>
      <c r="J52" s="782"/>
      <c r="K52" s="782"/>
      <c r="L52" s="110"/>
      <c r="M52" s="464"/>
      <c r="N52" s="881"/>
      <c r="O52" s="882"/>
      <c r="P52" s="882"/>
      <c r="Q52" s="465"/>
      <c r="R52" s="886"/>
      <c r="S52" s="887"/>
      <c r="T52" s="887"/>
      <c r="U52" s="887"/>
      <c r="V52" s="887"/>
      <c r="W52" s="887"/>
      <c r="X52" s="887"/>
      <c r="Y52" s="887"/>
      <c r="Z52" s="887"/>
      <c r="AA52" s="887"/>
      <c r="AB52" s="888"/>
      <c r="AC52" s="889"/>
      <c r="AD52" s="1"/>
      <c r="AE52" s="9" t="str">
        <f>N51</f>
        <v>□</v>
      </c>
      <c r="AF52" s="1"/>
      <c r="AG52" s="1"/>
      <c r="AH52" s="20"/>
      <c r="AI52" s="20"/>
      <c r="AJ52" s="20"/>
      <c r="AM52" s="32" t="s">
        <v>65</v>
      </c>
      <c r="AN52" s="32" t="s">
        <v>66</v>
      </c>
      <c r="AO52" s="34" t="s">
        <v>89</v>
      </c>
      <c r="AP52" s="34" t="s">
        <v>67</v>
      </c>
      <c r="AQ52" s="1"/>
      <c r="AR52" s="1"/>
      <c r="AS52" s="1"/>
      <c r="AT52" s="1"/>
      <c r="AU52" s="1"/>
      <c r="AV52" s="1"/>
      <c r="AW52" s="1"/>
      <c r="AX52" s="1"/>
      <c r="AY52" s="1"/>
      <c r="AZ52" s="1"/>
      <c r="BA52" s="1"/>
      <c r="BJ52" s="1"/>
      <c r="BK52" s="1"/>
      <c r="BL52" s="1"/>
      <c r="BM52" s="1"/>
      <c r="BN52" s="1"/>
      <c r="BO52" s="1"/>
      <c r="BP52" s="1"/>
      <c r="BQ52" s="1"/>
      <c r="BR52" s="1"/>
      <c r="BS52" s="1"/>
      <c r="BT52" s="1"/>
      <c r="BU52" s="1"/>
      <c r="BV52" s="1"/>
      <c r="BW52" s="1"/>
      <c r="BX52" s="1"/>
      <c r="BY52" s="1"/>
      <c r="BZ52" s="1"/>
      <c r="CA52" s="1"/>
      <c r="CB52" s="1"/>
      <c r="CC52" s="1"/>
      <c r="CD52" s="1"/>
      <c r="CE52" s="1"/>
    </row>
    <row r="53" spans="1:83" s="2" customFormat="1" ht="32.1" hidden="1" customHeight="1" thickBot="1">
      <c r="A53" s="1"/>
      <c r="B53" s="847" t="s">
        <v>75</v>
      </c>
      <c r="C53" s="848"/>
      <c r="D53" s="849"/>
      <c r="E53" s="849"/>
      <c r="F53" s="849"/>
      <c r="G53" s="849"/>
      <c r="H53" s="849"/>
      <c r="I53" s="850" t="s">
        <v>76</v>
      </c>
      <c r="J53" s="851"/>
      <c r="K53" s="851"/>
      <c r="L53" s="851"/>
      <c r="M53" s="851"/>
      <c r="N53" s="851"/>
      <c r="O53" s="851"/>
      <c r="P53" s="851"/>
      <c r="Q53" s="852"/>
      <c r="R53" s="850" t="s">
        <v>77</v>
      </c>
      <c r="S53" s="851"/>
      <c r="T53" s="851"/>
      <c r="U53" s="851"/>
      <c r="V53" s="851"/>
      <c r="W53" s="851"/>
      <c r="X53" s="851"/>
      <c r="Y53" s="851"/>
      <c r="Z53" s="851"/>
      <c r="AA53" s="851"/>
      <c r="AB53" s="852"/>
      <c r="AC53" s="21" t="s">
        <v>78</v>
      </c>
      <c r="AD53" s="1"/>
      <c r="AE53" s="1"/>
      <c r="AF53" s="1"/>
      <c r="AG53" s="1"/>
      <c r="AH53" s="20" t="s">
        <v>79</v>
      </c>
      <c r="AI53" s="20"/>
      <c r="AJ53" s="20" t="s">
        <v>80</v>
      </c>
      <c r="AQ53" s="1"/>
      <c r="AR53" s="1"/>
      <c r="AS53" s="1"/>
      <c r="AT53" s="1"/>
      <c r="AU53" s="1"/>
      <c r="AV53" s="1"/>
      <c r="AW53" s="1"/>
      <c r="AX53" s="1"/>
      <c r="AY53" s="1"/>
      <c r="AZ53" s="1"/>
      <c r="BA53" s="1"/>
      <c r="BJ53" s="1"/>
      <c r="BK53" s="1"/>
      <c r="BL53" s="1"/>
      <c r="BM53" s="1"/>
      <c r="BN53" s="1"/>
      <c r="BO53" s="1"/>
      <c r="BP53" s="1"/>
      <c r="BQ53" s="1"/>
      <c r="BR53" s="1"/>
      <c r="BS53" s="1"/>
      <c r="BT53" s="1"/>
      <c r="BU53" s="1"/>
      <c r="BV53" s="1"/>
      <c r="BW53" s="1"/>
      <c r="BX53" s="1"/>
      <c r="BY53" s="1"/>
      <c r="BZ53" s="1"/>
      <c r="CA53" s="1"/>
      <c r="CB53" s="1"/>
      <c r="CC53" s="1"/>
      <c r="CD53" s="1"/>
      <c r="CE53" s="1"/>
    </row>
    <row r="54" spans="1:83" s="2" customFormat="1" ht="21" customHeight="1" thickBot="1">
      <c r="A54" s="1"/>
      <c r="B54" s="260" t="s">
        <v>572</v>
      </c>
      <c r="C54" s="261"/>
      <c r="D54" s="262"/>
      <c r="E54" s="262"/>
      <c r="F54" s="262"/>
      <c r="G54" s="262"/>
      <c r="H54" s="262"/>
      <c r="I54" s="263"/>
      <c r="J54" s="263"/>
      <c r="K54" s="263"/>
      <c r="L54" s="263"/>
      <c r="M54" s="263"/>
      <c r="N54" s="263"/>
      <c r="O54" s="263"/>
      <c r="P54" s="263"/>
      <c r="Q54" s="263"/>
      <c r="R54" s="264"/>
      <c r="S54" s="264"/>
      <c r="T54" s="264"/>
      <c r="U54" s="264"/>
      <c r="V54" s="264"/>
      <c r="W54" s="264"/>
      <c r="X54" s="264"/>
      <c r="Y54" s="264"/>
      <c r="Z54" s="264"/>
      <c r="AA54" s="264"/>
      <c r="AB54" s="264"/>
      <c r="AC54" s="265"/>
      <c r="AD54" s="1"/>
      <c r="AE54" s="1"/>
      <c r="AF54" s="1"/>
      <c r="AG54" s="1"/>
      <c r="AQ54" s="1"/>
      <c r="AR54" s="1"/>
      <c r="AS54" s="1"/>
      <c r="AT54" s="1"/>
      <c r="AU54" s="1"/>
      <c r="AV54" s="1"/>
      <c r="AW54" s="1"/>
      <c r="AX54" s="1"/>
      <c r="AY54" s="1"/>
      <c r="AZ54" s="1"/>
      <c r="BA54" s="1"/>
      <c r="BJ54" s="1"/>
      <c r="BK54" s="1"/>
      <c r="BL54" s="1"/>
      <c r="BM54" s="1"/>
      <c r="BN54" s="1"/>
      <c r="BO54" s="1"/>
      <c r="BP54" s="1"/>
      <c r="BQ54" s="1"/>
      <c r="BR54" s="1"/>
      <c r="BS54" s="1"/>
      <c r="BT54" s="1"/>
      <c r="BU54" s="1"/>
      <c r="BV54" s="1"/>
      <c r="BW54" s="1"/>
      <c r="BX54" s="1"/>
      <c r="BY54" s="1"/>
      <c r="BZ54" s="1"/>
      <c r="CA54" s="1"/>
      <c r="CB54" s="1"/>
      <c r="CC54" s="1"/>
      <c r="CD54" s="1"/>
      <c r="CE54" s="1"/>
    </row>
    <row r="55" spans="1:83" s="2" customFormat="1" ht="21" customHeight="1" thickBot="1">
      <c r="A55" s="1"/>
      <c r="B55" s="381" t="s">
        <v>443</v>
      </c>
      <c r="C55" s="382"/>
      <c r="D55" s="272"/>
      <c r="E55" s="272"/>
      <c r="F55" s="272"/>
      <c r="G55" s="272"/>
      <c r="H55" s="272"/>
      <c r="I55" s="273"/>
      <c r="J55" s="273"/>
      <c r="K55" s="273"/>
      <c r="L55" s="273"/>
      <c r="M55" s="273"/>
      <c r="N55" s="273"/>
      <c r="O55" s="273"/>
      <c r="P55" s="273"/>
      <c r="Q55" s="273"/>
      <c r="R55" s="274"/>
      <c r="S55" s="274"/>
      <c r="T55" s="274"/>
      <c r="U55" s="274"/>
      <c r="V55" s="274"/>
      <c r="W55" s="274"/>
      <c r="X55" s="274"/>
      <c r="Y55" s="274"/>
      <c r="Z55" s="274"/>
      <c r="AA55" s="274"/>
      <c r="AB55" s="274"/>
      <c r="AC55" s="275"/>
      <c r="AD55" s="1"/>
      <c r="AE55" s="1"/>
      <c r="AF55" s="1"/>
      <c r="AG55" s="1"/>
      <c r="AQ55" s="1"/>
      <c r="AR55" s="1"/>
      <c r="AS55" s="1"/>
      <c r="AT55" s="1"/>
      <c r="AU55" s="1"/>
      <c r="AV55" s="1"/>
      <c r="AW55" s="1"/>
      <c r="AX55" s="1"/>
      <c r="AY55" s="1"/>
      <c r="AZ55" s="1"/>
      <c r="BA55" s="1"/>
      <c r="BJ55" s="1"/>
      <c r="BK55" s="1"/>
      <c r="BL55" s="1"/>
      <c r="BM55" s="1"/>
      <c r="BN55" s="1"/>
      <c r="BO55" s="1"/>
      <c r="BP55" s="1"/>
      <c r="BQ55" s="1"/>
      <c r="BR55" s="1"/>
      <c r="BS55" s="1"/>
      <c r="BT55" s="1"/>
      <c r="BU55" s="1"/>
      <c r="BV55" s="1"/>
      <c r="BW55" s="1"/>
      <c r="BX55" s="1"/>
      <c r="BY55" s="1"/>
      <c r="BZ55" s="1"/>
      <c r="CA55" s="1"/>
      <c r="CB55" s="1"/>
      <c r="CC55" s="1"/>
      <c r="CD55" s="1"/>
      <c r="CE55" s="1"/>
    </row>
    <row r="56" spans="1:83" s="2" customFormat="1" ht="9.75" customHeight="1">
      <c r="A56" s="1"/>
      <c r="B56" s="823" t="s">
        <v>81</v>
      </c>
      <c r="C56" s="824"/>
      <c r="D56" s="853" t="s">
        <v>573</v>
      </c>
      <c r="E56" s="854"/>
      <c r="F56" s="854"/>
      <c r="G56" s="854"/>
      <c r="H56" s="855"/>
      <c r="I56" s="22"/>
      <c r="J56" s="23"/>
      <c r="K56" s="22"/>
      <c r="L56" s="22"/>
      <c r="M56" s="22"/>
      <c r="N56" s="22"/>
      <c r="O56" s="23"/>
      <c r="P56" s="23"/>
      <c r="Q56" s="24"/>
      <c r="R56" s="25"/>
      <c r="S56" s="26"/>
      <c r="T56" s="26"/>
      <c r="U56" s="26"/>
      <c r="V56" s="26"/>
      <c r="W56" s="26"/>
      <c r="X56" s="26"/>
      <c r="Y56" s="26"/>
      <c r="Z56" s="26"/>
      <c r="AA56" s="26"/>
      <c r="AB56" s="26"/>
      <c r="AC56" s="350"/>
      <c r="AD56" s="1"/>
      <c r="AE56" s="1"/>
      <c r="AF56" s="1"/>
      <c r="AG56" s="1"/>
      <c r="AP56" s="6"/>
      <c r="AQ56" s="9"/>
      <c r="AR56" s="1"/>
      <c r="AS56" s="1"/>
      <c r="AT56" s="1"/>
      <c r="AU56" s="1"/>
      <c r="AV56" s="1"/>
      <c r="AW56" s="1"/>
      <c r="AX56" s="1"/>
      <c r="AY56" s="1"/>
      <c r="AZ56" s="1"/>
      <c r="BA56" s="1"/>
      <c r="BJ56" s="1"/>
      <c r="BK56" s="1"/>
      <c r="BL56" s="1"/>
      <c r="BM56" s="1"/>
      <c r="BN56" s="1"/>
      <c r="BO56" s="1"/>
      <c r="BP56" s="1"/>
      <c r="BQ56" s="1"/>
      <c r="BR56" s="1"/>
      <c r="BS56" s="1"/>
      <c r="BT56" s="1"/>
      <c r="BU56" s="1"/>
      <c r="BV56" s="1"/>
      <c r="BW56" s="1"/>
      <c r="BX56" s="1"/>
      <c r="BY56" s="1"/>
      <c r="BZ56" s="1"/>
      <c r="CA56" s="1"/>
      <c r="CB56" s="1"/>
      <c r="CC56" s="1"/>
      <c r="CD56" s="1"/>
      <c r="CE56" s="1"/>
    </row>
    <row r="57" spans="1:83" s="2" customFormat="1" ht="24" customHeight="1">
      <c r="A57" s="1"/>
      <c r="B57" s="810"/>
      <c r="C57" s="825"/>
      <c r="D57" s="564"/>
      <c r="E57" s="565"/>
      <c r="F57" s="565"/>
      <c r="G57" s="565"/>
      <c r="H57" s="566"/>
      <c r="I57" s="27"/>
      <c r="J57" s="321"/>
      <c r="K57" s="29"/>
      <c r="L57" s="29"/>
      <c r="M57" s="29"/>
      <c r="N57" s="29"/>
      <c r="O57" s="321"/>
      <c r="P57" s="321"/>
      <c r="Q57" s="322"/>
      <c r="R57" s="30" t="s">
        <v>82</v>
      </c>
      <c r="S57" s="843" t="s">
        <v>83</v>
      </c>
      <c r="T57" s="843"/>
      <c r="U57" s="843"/>
      <c r="V57" s="843"/>
      <c r="W57" s="843"/>
      <c r="X57" s="843"/>
      <c r="Y57" s="843"/>
      <c r="Z57" s="843"/>
      <c r="AA57" s="843"/>
      <c r="AB57" s="856"/>
      <c r="AC57" s="349"/>
      <c r="AD57" s="1"/>
      <c r="AE57" s="31" t="str">
        <f>+I59</f>
        <v>□</v>
      </c>
      <c r="AF57" s="1" t="str">
        <f>R57</f>
        <v>□</v>
      </c>
      <c r="AG57" s="1">
        <f>IF(AF57&amp;AF58&amp;AF59&amp;AF60="□□□□",1,IF(AF57&amp;AF58&amp;AF59&amp;AF60="■□□□",1,IF(AF57&amp;AF58&amp;AF59&amp;AF60="□■□□",2,IF(AF57&amp;AF58&amp;AF59&amp;AF60="□□■□",2,IF(AF57&amp;AF58&amp;AF59&amp;AF60="□□□■",2,0)))))</f>
        <v>1</v>
      </c>
      <c r="AH57" s="32" t="str">
        <f>IF(AE57&amp;AE58="■□","●適合",IF(AE57&amp;AE58="□■","◆未達",IF(AE57&amp;AE58="□□","■未答","▼矛盾")))</f>
        <v>■未答</v>
      </c>
      <c r="AI57" s="33"/>
      <c r="AJ57" s="34" t="str">
        <f>IF(AG57=1,"■未答",IF(AG57=2,"◆未達",IF(AF57&amp;AF58&amp;AF59&amp;AF60="■■□□","◎無段",IF(AF57&amp;AF58&amp;AF59&amp;AF60="■□■□","●適合",IF(AF57&amp;AF58&amp;AF59&amp;AF60="■□□■","◆未達","▼矛盾")))))</f>
        <v>■未答</v>
      </c>
      <c r="AL57" s="28" t="s">
        <v>84</v>
      </c>
      <c r="AM57" s="35" t="s">
        <v>85</v>
      </c>
      <c r="AN57" s="35" t="s">
        <v>86</v>
      </c>
      <c r="AO57" s="35" t="s">
        <v>87</v>
      </c>
      <c r="AP57" s="35" t="s">
        <v>88</v>
      </c>
      <c r="AQ57" s="33"/>
      <c r="AR57" s="1"/>
      <c r="AS57" s="1"/>
      <c r="AT57" s="1"/>
      <c r="AU57" s="1"/>
      <c r="AV57" s="1"/>
      <c r="AW57" s="1"/>
      <c r="AX57" s="1"/>
      <c r="AY57" s="1"/>
      <c r="AZ57" s="1"/>
      <c r="BA57" s="1"/>
      <c r="BJ57" s="1"/>
      <c r="BK57" s="1"/>
      <c r="BL57" s="1"/>
      <c r="BM57" s="1"/>
      <c r="BN57" s="1"/>
      <c r="BO57" s="1"/>
      <c r="BP57" s="1"/>
      <c r="BQ57" s="1"/>
      <c r="BR57" s="1"/>
      <c r="BS57" s="1"/>
      <c r="BT57" s="1"/>
      <c r="BU57" s="1"/>
      <c r="BV57" s="1"/>
      <c r="BW57" s="1"/>
      <c r="BX57" s="1"/>
      <c r="BY57" s="1"/>
      <c r="BZ57" s="1"/>
      <c r="CA57" s="1"/>
      <c r="CB57" s="1"/>
      <c r="CC57" s="1"/>
      <c r="CD57" s="1"/>
      <c r="CE57" s="1"/>
    </row>
    <row r="58" spans="1:83" s="2" customFormat="1" ht="12" customHeight="1">
      <c r="A58" s="1"/>
      <c r="B58" s="810"/>
      <c r="C58" s="825"/>
      <c r="D58" s="564"/>
      <c r="E58" s="565"/>
      <c r="F58" s="565"/>
      <c r="G58" s="565"/>
      <c r="H58" s="566"/>
      <c r="I58" s="36"/>
      <c r="J58" s="321"/>
      <c r="K58" s="29"/>
      <c r="L58" s="29"/>
      <c r="M58" s="29"/>
      <c r="N58" s="29"/>
      <c r="O58" s="321"/>
      <c r="P58" s="321"/>
      <c r="Q58" s="322"/>
      <c r="R58" s="37"/>
      <c r="S58" s="347"/>
      <c r="T58" s="347"/>
      <c r="U58" s="347"/>
      <c r="V58" s="347"/>
      <c r="W58" s="347"/>
      <c r="X58" s="347"/>
      <c r="Y58" s="347"/>
      <c r="Z58" s="347"/>
      <c r="AA58" s="347"/>
      <c r="AB58" s="347"/>
      <c r="AC58" s="349"/>
      <c r="AD58" s="1"/>
      <c r="AE58" s="1" t="str">
        <f>+I60</f>
        <v>□</v>
      </c>
      <c r="AF58" s="1" t="str">
        <f>R59</f>
        <v>□</v>
      </c>
      <c r="AG58" s="1"/>
      <c r="AM58" s="32" t="s">
        <v>65</v>
      </c>
      <c r="AN58" s="32" t="s">
        <v>66</v>
      </c>
      <c r="AO58" s="34" t="s">
        <v>89</v>
      </c>
      <c r="AP58" s="34" t="s">
        <v>67</v>
      </c>
      <c r="AQ58" s="1"/>
      <c r="AR58" s="1"/>
      <c r="AS58" s="1"/>
      <c r="AT58" s="1"/>
      <c r="AU58" s="1"/>
      <c r="AV58" s="1"/>
      <c r="AW58" s="1"/>
      <c r="AX58" s="1"/>
      <c r="AY58" s="1"/>
      <c r="AZ58" s="1"/>
      <c r="BA58" s="1"/>
      <c r="BJ58" s="1"/>
      <c r="BK58" s="1"/>
      <c r="BL58" s="1"/>
      <c r="BM58" s="1"/>
      <c r="BN58" s="1"/>
      <c r="BO58" s="1"/>
      <c r="BP58" s="1"/>
      <c r="BQ58" s="1"/>
      <c r="BR58" s="1"/>
      <c r="BS58" s="1"/>
      <c r="BT58" s="1"/>
      <c r="BU58" s="1"/>
      <c r="BV58" s="1"/>
      <c r="BW58" s="1"/>
      <c r="BX58" s="1"/>
      <c r="BY58" s="1"/>
      <c r="BZ58" s="1"/>
      <c r="CA58" s="1"/>
      <c r="CB58" s="1"/>
      <c r="CC58" s="1"/>
      <c r="CD58" s="1"/>
      <c r="CE58" s="1"/>
    </row>
    <row r="59" spans="1:83" s="2" customFormat="1" ht="18" customHeight="1">
      <c r="A59" s="1"/>
      <c r="B59" s="810"/>
      <c r="C59" s="825"/>
      <c r="D59" s="564"/>
      <c r="E59" s="565"/>
      <c r="F59" s="565"/>
      <c r="G59" s="565"/>
      <c r="H59" s="566"/>
      <c r="I59" s="39" t="s">
        <v>69</v>
      </c>
      <c r="J59" s="542" t="s">
        <v>90</v>
      </c>
      <c r="K59" s="542"/>
      <c r="L59" s="542"/>
      <c r="M59" s="542"/>
      <c r="N59" s="542"/>
      <c r="O59" s="542"/>
      <c r="P59" s="542"/>
      <c r="Q59" s="543"/>
      <c r="R59" s="30" t="s">
        <v>82</v>
      </c>
      <c r="S59" s="347" t="s">
        <v>91</v>
      </c>
      <c r="T59" s="347"/>
      <c r="U59" s="347"/>
      <c r="V59" s="347"/>
      <c r="W59" s="347"/>
      <c r="X59" s="347"/>
      <c r="Y59" s="347"/>
      <c r="Z59" s="347"/>
      <c r="AA59" s="347"/>
      <c r="AB59" s="347"/>
      <c r="AC59" s="568"/>
      <c r="AD59" s="1"/>
      <c r="AE59" s="1"/>
      <c r="AF59" s="1" t="str">
        <f>+R60</f>
        <v>□</v>
      </c>
      <c r="AG59" s="1"/>
      <c r="AJ59" s="46"/>
      <c r="AL59" s="28" t="s">
        <v>92</v>
      </c>
      <c r="AM59" s="40" t="s">
        <v>456</v>
      </c>
      <c r="AN59" s="40" t="s">
        <v>457</v>
      </c>
      <c r="AO59" s="40" t="s">
        <v>458</v>
      </c>
      <c r="AP59" s="40" t="s">
        <v>96</v>
      </c>
      <c r="AQ59" s="40" t="s">
        <v>95</v>
      </c>
      <c r="AR59" s="40" t="s">
        <v>93</v>
      </c>
      <c r="AS59" s="40" t="s">
        <v>97</v>
      </c>
      <c r="AT59" s="35" t="s">
        <v>88</v>
      </c>
      <c r="AU59" s="1"/>
      <c r="AV59" s="1"/>
      <c r="AW59" s="1"/>
      <c r="AX59" s="1"/>
      <c r="AY59" s="1"/>
      <c r="AZ59" s="1"/>
      <c r="BA59" s="1"/>
      <c r="BJ59" s="1"/>
      <c r="BK59" s="1"/>
      <c r="BL59" s="1"/>
      <c r="BM59" s="1"/>
      <c r="BN59" s="1"/>
      <c r="BO59" s="1"/>
      <c r="BP59" s="1"/>
      <c r="BQ59" s="1"/>
      <c r="BR59" s="1"/>
      <c r="BS59" s="1"/>
      <c r="BT59" s="1"/>
      <c r="BU59" s="1"/>
      <c r="BV59" s="1"/>
      <c r="BW59" s="1"/>
      <c r="BX59" s="1"/>
      <c r="BY59" s="1"/>
      <c r="BZ59" s="1"/>
      <c r="CA59" s="1"/>
      <c r="CB59" s="1"/>
      <c r="CC59" s="1"/>
      <c r="CD59" s="1"/>
      <c r="CE59" s="1"/>
    </row>
    <row r="60" spans="1:83" s="2" customFormat="1" ht="18" customHeight="1">
      <c r="A60" s="1"/>
      <c r="B60" s="810"/>
      <c r="C60" s="825"/>
      <c r="D60" s="564"/>
      <c r="E60" s="565"/>
      <c r="F60" s="565"/>
      <c r="G60" s="565"/>
      <c r="H60" s="566"/>
      <c r="I60" s="39" t="s">
        <v>69</v>
      </c>
      <c r="J60" s="542" t="s">
        <v>98</v>
      </c>
      <c r="K60" s="542"/>
      <c r="L60" s="542"/>
      <c r="M60" s="542"/>
      <c r="N60" s="542"/>
      <c r="O60" s="542"/>
      <c r="P60" s="542"/>
      <c r="Q60" s="543"/>
      <c r="R60" s="30" t="s">
        <v>82</v>
      </c>
      <c r="S60" s="347" t="s">
        <v>99</v>
      </c>
      <c r="T60" s="347"/>
      <c r="U60" s="347"/>
      <c r="V60" s="347"/>
      <c r="W60" s="347"/>
      <c r="X60" s="347"/>
      <c r="Y60" s="347"/>
      <c r="Z60" s="347"/>
      <c r="AA60" s="347"/>
      <c r="AB60" s="347"/>
      <c r="AC60" s="568"/>
      <c r="AD60" s="1"/>
      <c r="AE60" s="1"/>
      <c r="AF60" s="1" t="str">
        <f>+R61</f>
        <v>□</v>
      </c>
      <c r="AG60" s="1"/>
      <c r="AL60" s="28"/>
      <c r="AM60" s="32" t="s">
        <v>100</v>
      </c>
      <c r="AN60" s="32" t="s">
        <v>65</v>
      </c>
      <c r="AO60" s="32" t="s">
        <v>66</v>
      </c>
      <c r="AP60" s="32" t="s">
        <v>66</v>
      </c>
      <c r="AQ60" s="32" t="s">
        <v>66</v>
      </c>
      <c r="AR60" s="32" t="s">
        <v>66</v>
      </c>
      <c r="AS60" s="34" t="s">
        <v>89</v>
      </c>
      <c r="AT60" s="34" t="s">
        <v>67</v>
      </c>
      <c r="AU60" s="1"/>
      <c r="AV60" s="1"/>
      <c r="AW60" s="1"/>
      <c r="AX60" s="1"/>
      <c r="AY60" s="1"/>
      <c r="AZ60" s="1"/>
      <c r="BA60" s="1"/>
      <c r="BJ60" s="1"/>
      <c r="BK60" s="1"/>
      <c r="BL60" s="1"/>
      <c r="BM60" s="1"/>
      <c r="BN60" s="1"/>
      <c r="BO60" s="1"/>
      <c r="BP60" s="1"/>
      <c r="BQ60" s="1"/>
      <c r="BR60" s="1"/>
      <c r="BS60" s="1"/>
      <c r="BT60" s="1"/>
      <c r="BU60" s="1"/>
      <c r="BV60" s="1"/>
      <c r="BW60" s="1"/>
      <c r="BX60" s="1"/>
      <c r="BY60" s="1"/>
      <c r="BZ60" s="1"/>
      <c r="CA60" s="1"/>
      <c r="CB60" s="1"/>
      <c r="CC60" s="1"/>
      <c r="CD60" s="1"/>
      <c r="CE60" s="1"/>
    </row>
    <row r="61" spans="1:83" s="2" customFormat="1" ht="18" customHeight="1">
      <c r="A61" s="1"/>
      <c r="B61" s="810"/>
      <c r="C61" s="825"/>
      <c r="D61" s="564"/>
      <c r="E61" s="565"/>
      <c r="F61" s="565"/>
      <c r="G61" s="565"/>
      <c r="H61" s="566"/>
      <c r="I61" s="41"/>
      <c r="J61" s="311"/>
      <c r="K61" s="42"/>
      <c r="L61" s="311"/>
      <c r="M61" s="311"/>
      <c r="N61" s="311"/>
      <c r="O61" s="311"/>
      <c r="P61" s="311"/>
      <c r="Q61" s="312"/>
      <c r="R61" s="30" t="s">
        <v>82</v>
      </c>
      <c r="S61" s="347" t="s">
        <v>101</v>
      </c>
      <c r="T61" s="347"/>
      <c r="U61" s="347"/>
      <c r="V61" s="347"/>
      <c r="W61" s="347"/>
      <c r="X61" s="347"/>
      <c r="Y61" s="347"/>
      <c r="Z61" s="347"/>
      <c r="AA61" s="347"/>
      <c r="AB61" s="347"/>
      <c r="AC61" s="568"/>
      <c r="AD61" s="1"/>
      <c r="AE61" s="1"/>
      <c r="AF61" s="1"/>
      <c r="AG61" s="1"/>
      <c r="AQ61" s="1"/>
      <c r="AR61" s="1"/>
      <c r="AS61" s="1"/>
      <c r="AT61" s="1"/>
      <c r="AU61" s="1"/>
      <c r="AV61" s="1"/>
      <c r="AW61" s="1"/>
      <c r="AX61" s="1"/>
      <c r="AY61" s="1"/>
      <c r="AZ61" s="1"/>
      <c r="BA61" s="1"/>
      <c r="BJ61" s="1"/>
      <c r="BK61" s="1"/>
      <c r="BL61" s="1"/>
      <c r="BM61" s="1"/>
      <c r="BN61" s="1"/>
      <c r="BO61" s="1"/>
      <c r="BP61" s="1"/>
      <c r="BQ61" s="1"/>
      <c r="BR61" s="1"/>
      <c r="BS61" s="1"/>
      <c r="BT61" s="1"/>
      <c r="BU61" s="1"/>
      <c r="BV61" s="1"/>
      <c r="BW61" s="1"/>
      <c r="BX61" s="1"/>
      <c r="BY61" s="1"/>
      <c r="BZ61" s="1"/>
      <c r="CA61" s="1"/>
      <c r="CB61" s="1"/>
      <c r="CC61" s="1"/>
      <c r="CD61" s="1"/>
      <c r="CE61" s="1"/>
    </row>
    <row r="62" spans="1:83" s="2" customFormat="1" ht="23.25" customHeight="1">
      <c r="A62" s="1"/>
      <c r="B62" s="810"/>
      <c r="C62" s="825"/>
      <c r="D62" s="564"/>
      <c r="E62" s="565"/>
      <c r="F62" s="565"/>
      <c r="G62" s="565"/>
      <c r="H62" s="566"/>
      <c r="I62" s="29"/>
      <c r="J62" s="321"/>
      <c r="K62" s="29"/>
      <c r="L62" s="29"/>
      <c r="M62" s="29"/>
      <c r="N62" s="29"/>
      <c r="O62" s="321"/>
      <c r="P62" s="321"/>
      <c r="Q62" s="322"/>
      <c r="R62" s="346"/>
      <c r="S62" s="347"/>
      <c r="T62" s="347"/>
      <c r="U62" s="347"/>
      <c r="V62" s="347"/>
      <c r="W62" s="347"/>
      <c r="X62" s="347"/>
      <c r="Y62" s="347"/>
      <c r="Z62" s="347"/>
      <c r="AA62" s="347"/>
      <c r="AB62" s="347"/>
      <c r="AC62" s="349"/>
      <c r="AD62" s="1"/>
      <c r="AE62" s="1"/>
      <c r="AF62" s="1"/>
      <c r="AG62" s="1"/>
      <c r="AQ62" s="1"/>
      <c r="AR62" s="1"/>
      <c r="AS62" s="1"/>
      <c r="AT62" s="1"/>
      <c r="AU62" s="1"/>
      <c r="AV62" s="1"/>
      <c r="AW62" s="1"/>
      <c r="AX62" s="1"/>
      <c r="AY62" s="1"/>
      <c r="AZ62" s="1"/>
      <c r="BA62" s="1"/>
      <c r="BJ62" s="1"/>
      <c r="BK62" s="1"/>
      <c r="BL62" s="1"/>
      <c r="BM62" s="1"/>
      <c r="BN62" s="1"/>
      <c r="BO62" s="1"/>
      <c r="BP62" s="1"/>
      <c r="BQ62" s="1"/>
      <c r="BR62" s="1"/>
      <c r="BS62" s="1"/>
      <c r="BT62" s="1"/>
      <c r="BU62" s="1"/>
      <c r="BV62" s="1"/>
      <c r="BW62" s="1"/>
      <c r="BX62" s="1"/>
      <c r="BY62" s="1"/>
      <c r="BZ62" s="1"/>
      <c r="CA62" s="1"/>
      <c r="CB62" s="1"/>
      <c r="CC62" s="1"/>
      <c r="CD62" s="1"/>
      <c r="CE62" s="1"/>
    </row>
    <row r="63" spans="1:83" s="2" customFormat="1" ht="14.1" customHeight="1">
      <c r="A63" s="1"/>
      <c r="B63" s="810"/>
      <c r="C63" s="825"/>
      <c r="D63" s="308"/>
      <c r="E63" s="536" t="s">
        <v>17</v>
      </c>
      <c r="F63" s="537"/>
      <c r="G63" s="537"/>
      <c r="H63" s="538"/>
      <c r="I63" s="43" t="s">
        <v>69</v>
      </c>
      <c r="J63" s="44" t="s">
        <v>102</v>
      </c>
      <c r="K63" s="44"/>
      <c r="L63" s="44"/>
      <c r="M63" s="44"/>
      <c r="N63" s="44"/>
      <c r="O63" s="44"/>
      <c r="P63" s="44"/>
      <c r="Q63" s="45"/>
      <c r="R63" s="844" t="s">
        <v>103</v>
      </c>
      <c r="S63" s="845"/>
      <c r="T63" s="845"/>
      <c r="U63" s="845"/>
      <c r="V63" s="845"/>
      <c r="W63" s="845"/>
      <c r="X63" s="845"/>
      <c r="Y63" s="845"/>
      <c r="Z63" s="845"/>
      <c r="AA63" s="845"/>
      <c r="AB63" s="846"/>
      <c r="AC63" s="567"/>
      <c r="AD63" s="1"/>
      <c r="AE63" s="31" t="str">
        <f>+I63</f>
        <v>□</v>
      </c>
      <c r="AF63" s="1">
        <f>IF(AE64="■",1,IF(AE65="■",1,0))</f>
        <v>0</v>
      </c>
      <c r="AG63" s="1"/>
      <c r="AH63" s="34" t="str">
        <f>IF(AE63&amp;AE64&amp;AE65="■□□","◎無し",IF(AE63&amp;AE64&amp;AE65="□■□","●適合",IF(AE63&amp;AE64&amp;AE65="□□■","◆未達",IF(AE63&amp;AE64&amp;AE65="□□□","■未答","▼矛盾"))))</f>
        <v>■未答</v>
      </c>
      <c r="AI63" s="46"/>
      <c r="AL63" s="28" t="s">
        <v>104</v>
      </c>
      <c r="AM63" s="35" t="s">
        <v>105</v>
      </c>
      <c r="AN63" s="35" t="s">
        <v>106</v>
      </c>
      <c r="AO63" s="35" t="s">
        <v>107</v>
      </c>
      <c r="AP63" s="35" t="s">
        <v>108</v>
      </c>
      <c r="AQ63" s="35" t="s">
        <v>88</v>
      </c>
      <c r="AR63" s="1"/>
      <c r="AS63" s="1"/>
      <c r="AT63" s="1"/>
      <c r="AU63" s="1"/>
      <c r="AV63" s="1"/>
      <c r="AW63" s="1"/>
      <c r="AX63" s="1"/>
      <c r="AY63" s="1"/>
      <c r="AZ63" s="1"/>
      <c r="BA63" s="1"/>
      <c r="BE63" s="47"/>
      <c r="BJ63" s="1"/>
      <c r="BK63" s="1"/>
      <c r="BL63" s="1"/>
      <c r="BM63" s="1"/>
      <c r="BN63" s="1"/>
      <c r="BO63" s="1"/>
      <c r="BP63" s="1"/>
      <c r="BQ63" s="1"/>
      <c r="BR63" s="1"/>
      <c r="BS63" s="1"/>
      <c r="BT63" s="1"/>
      <c r="BU63" s="1"/>
      <c r="BV63" s="1"/>
      <c r="BW63" s="1"/>
      <c r="BX63" s="1"/>
      <c r="BY63" s="1"/>
      <c r="BZ63" s="1"/>
      <c r="CA63" s="1"/>
      <c r="CB63" s="1"/>
      <c r="CC63" s="1"/>
      <c r="CD63" s="1"/>
      <c r="CE63" s="1"/>
    </row>
    <row r="64" spans="1:83" s="2" customFormat="1" ht="14.1" customHeight="1">
      <c r="A64" s="1"/>
      <c r="B64" s="810"/>
      <c r="C64" s="825"/>
      <c r="D64" s="308"/>
      <c r="E64" s="539"/>
      <c r="F64" s="540"/>
      <c r="G64" s="540"/>
      <c r="H64" s="541"/>
      <c r="I64" s="48" t="s">
        <v>82</v>
      </c>
      <c r="J64" s="542" t="s">
        <v>109</v>
      </c>
      <c r="K64" s="542"/>
      <c r="L64" s="542"/>
      <c r="M64" s="542"/>
      <c r="N64" s="542"/>
      <c r="O64" s="542"/>
      <c r="P64" s="542"/>
      <c r="Q64" s="543"/>
      <c r="R64" s="527" t="s">
        <v>110</v>
      </c>
      <c r="S64" s="528"/>
      <c r="T64" s="528"/>
      <c r="U64" s="528"/>
      <c r="V64" s="528"/>
      <c r="W64" s="528"/>
      <c r="X64" s="528"/>
      <c r="Y64" s="943"/>
      <c r="Z64" s="943"/>
      <c r="AA64" s="347" t="s">
        <v>111</v>
      </c>
      <c r="AB64" s="347"/>
      <c r="AC64" s="568"/>
      <c r="AD64" s="1"/>
      <c r="AE64" s="1" t="str">
        <f>+I64</f>
        <v>□</v>
      </c>
      <c r="AF64" s="1">
        <f>+Y64</f>
        <v>0</v>
      </c>
      <c r="AG64" s="1"/>
      <c r="AJ64" s="32" t="str">
        <f>IF(AF63=1,IF(AF64=0,"◎無段",IF(AF64&gt;20,"◆未達","●範囲内")),"■未答")</f>
        <v>■未答</v>
      </c>
      <c r="AL64" s="28"/>
      <c r="AM64" s="32" t="s">
        <v>64</v>
      </c>
      <c r="AN64" s="32" t="s">
        <v>65</v>
      </c>
      <c r="AO64" s="32" t="s">
        <v>66</v>
      </c>
      <c r="AP64" s="34" t="s">
        <v>89</v>
      </c>
      <c r="AQ64" s="34" t="s">
        <v>67</v>
      </c>
      <c r="AR64" s="1"/>
      <c r="AS64" s="1"/>
      <c r="AT64" s="1"/>
      <c r="AU64" s="1"/>
      <c r="AV64" s="1"/>
      <c r="AW64" s="1"/>
      <c r="AX64" s="1"/>
      <c r="AY64" s="1"/>
      <c r="AZ64" s="1"/>
      <c r="BA64" s="1"/>
      <c r="BE64" s="47"/>
      <c r="BJ64" s="1"/>
      <c r="BK64" s="1"/>
      <c r="BL64" s="1"/>
      <c r="BM64" s="1"/>
      <c r="BN64" s="1"/>
      <c r="BO64" s="1"/>
      <c r="BP64" s="1"/>
      <c r="BQ64" s="1"/>
      <c r="BR64" s="1"/>
      <c r="BS64" s="1"/>
      <c r="BT64" s="1"/>
      <c r="BU64" s="1"/>
      <c r="BV64" s="1"/>
      <c r="BW64" s="1"/>
      <c r="BX64" s="1"/>
      <c r="BY64" s="1"/>
      <c r="BZ64" s="1"/>
      <c r="CA64" s="1"/>
      <c r="CB64" s="1"/>
      <c r="CC64" s="1"/>
      <c r="CD64" s="1"/>
      <c r="CE64" s="1"/>
    </row>
    <row r="65" spans="1:83" s="2" customFormat="1" ht="14.1" customHeight="1">
      <c r="A65" s="1"/>
      <c r="B65" s="810"/>
      <c r="C65" s="825"/>
      <c r="D65" s="308"/>
      <c r="E65" s="532"/>
      <c r="F65" s="533"/>
      <c r="G65" s="533"/>
      <c r="H65" s="534"/>
      <c r="I65" s="49" t="s">
        <v>82</v>
      </c>
      <c r="J65" s="553" t="s">
        <v>112</v>
      </c>
      <c r="K65" s="553"/>
      <c r="L65" s="553"/>
      <c r="M65" s="553"/>
      <c r="N65" s="553"/>
      <c r="O65" s="553"/>
      <c r="P65" s="553"/>
      <c r="Q65" s="554"/>
      <c r="R65" s="750" t="s">
        <v>113</v>
      </c>
      <c r="S65" s="751"/>
      <c r="T65" s="751"/>
      <c r="U65" s="751"/>
      <c r="V65" s="751"/>
      <c r="W65" s="751"/>
      <c r="X65" s="751"/>
      <c r="Y65" s="510"/>
      <c r="Z65" s="510"/>
      <c r="AA65" s="50" t="s">
        <v>111</v>
      </c>
      <c r="AB65" s="50"/>
      <c r="AC65" s="583"/>
      <c r="AD65" s="1"/>
      <c r="AE65" s="1" t="str">
        <f>+I65</f>
        <v>□</v>
      </c>
      <c r="AF65" s="1">
        <f>+Y65</f>
        <v>0</v>
      </c>
      <c r="AG65" s="1"/>
      <c r="AJ65" s="32" t="str">
        <f>IF(AF63=1,IF(AF65=0,"◎無段",IF(AF65&gt;5,"◆未達","●範囲内")),"■未答")</f>
        <v>■未答</v>
      </c>
      <c r="AQ65" s="1"/>
      <c r="AR65" s="1"/>
      <c r="AS65" s="1"/>
      <c r="AT65" s="1"/>
      <c r="AU65" s="1"/>
      <c r="AV65" s="1"/>
      <c r="AW65" s="1"/>
      <c r="AX65" s="1"/>
      <c r="AY65" s="1"/>
      <c r="AZ65" s="1"/>
      <c r="BA65" s="1"/>
      <c r="BJ65" s="1"/>
      <c r="BK65" s="1"/>
      <c r="BL65" s="1"/>
      <c r="BM65" s="1"/>
      <c r="BN65" s="1"/>
      <c r="BO65" s="1"/>
      <c r="BP65" s="1"/>
      <c r="BQ65" s="1"/>
      <c r="BR65" s="1"/>
      <c r="BS65" s="1"/>
      <c r="BT65" s="1"/>
      <c r="BU65" s="1"/>
      <c r="BV65" s="1"/>
      <c r="BW65" s="1"/>
      <c r="BX65" s="1"/>
      <c r="BY65" s="1"/>
      <c r="BZ65" s="1"/>
      <c r="CA65" s="1"/>
      <c r="CB65" s="1"/>
      <c r="CC65" s="1"/>
      <c r="CD65" s="1"/>
      <c r="CE65" s="1"/>
    </row>
    <row r="66" spans="1:83" s="2" customFormat="1" ht="20.100000000000001" customHeight="1">
      <c r="A66" s="1"/>
      <c r="B66" s="810"/>
      <c r="C66" s="825"/>
      <c r="D66" s="330"/>
      <c r="E66" s="827" t="s">
        <v>18</v>
      </c>
      <c r="F66" s="524"/>
      <c r="G66" s="524"/>
      <c r="H66" s="828"/>
      <c r="I66" s="51" t="s">
        <v>69</v>
      </c>
      <c r="J66" s="52" t="s">
        <v>102</v>
      </c>
      <c r="K66" s="52"/>
      <c r="L66" s="52"/>
      <c r="M66" s="51" t="s">
        <v>82</v>
      </c>
      <c r="N66" s="52" t="s">
        <v>114</v>
      </c>
      <c r="O66" s="52"/>
      <c r="P66" s="52"/>
      <c r="Q66" s="53"/>
      <c r="R66" s="54"/>
      <c r="S66" s="55"/>
      <c r="T66" s="55"/>
      <c r="U66" s="55"/>
      <c r="V66" s="55"/>
      <c r="W66" s="55"/>
      <c r="X66" s="55"/>
      <c r="Y66" s="55"/>
      <c r="Z66" s="55"/>
      <c r="AA66" s="55"/>
      <c r="AB66" s="55"/>
      <c r="AC66" s="352"/>
      <c r="AD66" s="1"/>
      <c r="AE66" s="31" t="str">
        <f>+I66</f>
        <v>□</v>
      </c>
      <c r="AF66" s="1" t="str">
        <f>+M66</f>
        <v>□</v>
      </c>
      <c r="AG66" s="1"/>
      <c r="AH66" s="32" t="str">
        <f>IF(AE66&amp;AF66="■□","◎無し",IF(AE66&amp;AF66="□■","●適合",IF(AE66&amp;AF66="□□","■未答","▼矛盾")))</f>
        <v>■未答</v>
      </c>
      <c r="AI66" s="33"/>
      <c r="AQ66" s="1"/>
      <c r="AR66" s="1"/>
      <c r="AS66" s="1"/>
      <c r="AT66" s="1"/>
      <c r="AU66" s="1"/>
      <c r="AV66" s="1"/>
      <c r="AW66" s="1"/>
      <c r="AX66" s="1"/>
      <c r="AY66" s="1"/>
      <c r="AZ66" s="1"/>
      <c r="BA66" s="1"/>
      <c r="BJ66" s="1"/>
      <c r="BK66" s="1"/>
      <c r="BL66" s="1"/>
      <c r="BM66" s="1"/>
      <c r="BN66" s="1"/>
      <c r="BO66" s="1"/>
      <c r="BP66" s="1"/>
      <c r="BQ66" s="1"/>
      <c r="BR66" s="1"/>
      <c r="BS66" s="1"/>
      <c r="BT66" s="1"/>
      <c r="BU66" s="1"/>
      <c r="BV66" s="1"/>
      <c r="BW66" s="1"/>
      <c r="BX66" s="1"/>
      <c r="BY66" s="1"/>
      <c r="BZ66" s="1"/>
      <c r="CA66" s="1"/>
      <c r="CB66" s="1"/>
      <c r="CC66" s="1"/>
      <c r="CD66" s="1"/>
      <c r="CE66" s="1"/>
    </row>
    <row r="67" spans="1:83" s="2" customFormat="1" ht="37.5" customHeight="1">
      <c r="A67" s="1"/>
      <c r="B67" s="810"/>
      <c r="C67" s="825"/>
      <c r="D67" s="330"/>
      <c r="E67" s="827" t="s">
        <v>19</v>
      </c>
      <c r="F67" s="524"/>
      <c r="G67" s="524"/>
      <c r="H67" s="828"/>
      <c r="I67" s="51" t="s">
        <v>69</v>
      </c>
      <c r="J67" s="52" t="s">
        <v>102</v>
      </c>
      <c r="K67" s="52"/>
      <c r="L67" s="52"/>
      <c r="M67" s="51" t="s">
        <v>82</v>
      </c>
      <c r="N67" s="52" t="s">
        <v>114</v>
      </c>
      <c r="O67" s="52"/>
      <c r="P67" s="52"/>
      <c r="Q67" s="53"/>
      <c r="R67" s="54"/>
      <c r="S67" s="55"/>
      <c r="T67" s="55"/>
      <c r="U67" s="55"/>
      <c r="V67" s="55"/>
      <c r="W67" s="55"/>
      <c r="X67" s="55"/>
      <c r="Y67" s="55"/>
      <c r="Z67" s="55"/>
      <c r="AA67" s="55"/>
      <c r="AB67" s="55"/>
      <c r="AC67" s="352"/>
      <c r="AD67" s="1"/>
      <c r="AE67" s="31" t="str">
        <f>+I67</f>
        <v>□</v>
      </c>
      <c r="AF67" s="1" t="str">
        <f>+M67</f>
        <v>□</v>
      </c>
      <c r="AG67" s="1"/>
      <c r="AH67" s="32" t="str">
        <f>IF(AE67&amp;AF67="■□","◎無し",IF(AE67&amp;AF67="□■","●適合",IF(AE67&amp;AF67="□□","■未答","▼矛盾")))</f>
        <v>■未答</v>
      </c>
      <c r="AI67" s="33"/>
      <c r="AQ67" s="1"/>
      <c r="AR67" s="1"/>
      <c r="AS67" s="1"/>
      <c r="AT67" s="1"/>
      <c r="AU67" s="1"/>
      <c r="AV67" s="1"/>
      <c r="AW67" s="1"/>
      <c r="AX67" s="1"/>
      <c r="AY67" s="1"/>
      <c r="AZ67" s="1"/>
      <c r="BA67" s="1"/>
      <c r="BJ67" s="1"/>
      <c r="BK67" s="1"/>
      <c r="BL67" s="1"/>
      <c r="BM67" s="1"/>
      <c r="BN67" s="1"/>
      <c r="BO67" s="1"/>
      <c r="BP67" s="1"/>
      <c r="BQ67" s="1"/>
      <c r="BR67" s="1"/>
      <c r="BS67" s="1"/>
      <c r="BT67" s="1"/>
      <c r="BU67" s="1"/>
      <c r="BV67" s="1"/>
      <c r="BW67" s="1"/>
      <c r="BX67" s="1"/>
      <c r="BY67" s="1"/>
      <c r="BZ67" s="1"/>
      <c r="CA67" s="1"/>
      <c r="CB67" s="1"/>
      <c r="CC67" s="1"/>
      <c r="CD67" s="1"/>
      <c r="CE67" s="1"/>
    </row>
    <row r="68" spans="1:83" s="2" customFormat="1" ht="37.5" customHeight="1">
      <c r="A68" s="1"/>
      <c r="B68" s="810"/>
      <c r="C68" s="825"/>
      <c r="D68" s="330"/>
      <c r="E68" s="706" t="s">
        <v>20</v>
      </c>
      <c r="F68" s="536"/>
      <c r="G68" s="536"/>
      <c r="H68" s="857"/>
      <c r="I68" s="44"/>
      <c r="J68" s="44"/>
      <c r="K68" s="44"/>
      <c r="L68" s="44"/>
      <c r="M68" s="44"/>
      <c r="N68" s="44"/>
      <c r="O68" s="44"/>
      <c r="P68" s="44"/>
      <c r="Q68" s="45"/>
      <c r="R68" s="56"/>
      <c r="S68" s="57"/>
      <c r="T68" s="57"/>
      <c r="U68" s="57"/>
      <c r="V68" s="57"/>
      <c r="W68" s="57"/>
      <c r="X68" s="57"/>
      <c r="Y68" s="57"/>
      <c r="Z68" s="57"/>
      <c r="AA68" s="57"/>
      <c r="AB68" s="58" t="s">
        <v>103</v>
      </c>
      <c r="AC68" s="786"/>
      <c r="AD68" s="1"/>
      <c r="AE68" s="31" t="str">
        <f>+I69</f>
        <v>□</v>
      </c>
      <c r="AF68" s="1"/>
      <c r="AG68" s="1"/>
      <c r="AH68" s="34" t="str">
        <f>IF(AE68&amp;AE69&amp;AE70="■□□","◎無し",IF(AE68&amp;AE69&amp;AE70="□■□","●適合",IF(AE68&amp;AE69&amp;AE70="□□■","◆未達",IF(AE68&amp;AE69&amp;AE70="□□□","■未答","▼矛盾"))))</f>
        <v>■未答</v>
      </c>
      <c r="AI68" s="46"/>
      <c r="AL68" s="28" t="s">
        <v>104</v>
      </c>
      <c r="AM68" s="35" t="s">
        <v>105</v>
      </c>
      <c r="AN68" s="35" t="s">
        <v>106</v>
      </c>
      <c r="AO68" s="35" t="s">
        <v>107</v>
      </c>
      <c r="AP68" s="35" t="s">
        <v>108</v>
      </c>
      <c r="AQ68" s="35" t="s">
        <v>88</v>
      </c>
      <c r="AR68" s="1"/>
      <c r="AS68" s="1"/>
      <c r="AT68" s="1"/>
      <c r="AU68" s="1"/>
      <c r="AV68" s="1"/>
      <c r="AW68" s="1"/>
      <c r="AX68" s="1"/>
      <c r="AY68" s="1"/>
      <c r="AZ68" s="1"/>
      <c r="BA68" s="1"/>
      <c r="BJ68" s="1"/>
      <c r="BK68" s="1"/>
      <c r="BL68" s="1"/>
      <c r="BM68" s="1"/>
      <c r="BN68" s="1"/>
      <c r="BO68" s="1"/>
      <c r="BP68" s="1"/>
      <c r="BQ68" s="1"/>
      <c r="BR68" s="1"/>
      <c r="BS68" s="1"/>
      <c r="BT68" s="1"/>
      <c r="BU68" s="1"/>
      <c r="BV68" s="1"/>
      <c r="BW68" s="1"/>
      <c r="BX68" s="1"/>
      <c r="BY68" s="1"/>
      <c r="BZ68" s="1"/>
      <c r="CA68" s="1"/>
      <c r="CB68" s="1"/>
      <c r="CC68" s="1"/>
      <c r="CD68" s="1"/>
      <c r="CE68" s="1"/>
    </row>
    <row r="69" spans="1:83" s="2" customFormat="1" ht="36" customHeight="1">
      <c r="A69" s="1"/>
      <c r="B69" s="810"/>
      <c r="C69" s="825"/>
      <c r="D69" s="330"/>
      <c r="E69" s="330"/>
      <c r="F69" s="524" t="s">
        <v>115</v>
      </c>
      <c r="G69" s="835"/>
      <c r="H69" s="809"/>
      <c r="I69" s="48" t="s">
        <v>69</v>
      </c>
      <c r="J69" s="321" t="s">
        <v>102</v>
      </c>
      <c r="K69" s="321"/>
      <c r="L69" s="321"/>
      <c r="M69" s="321"/>
      <c r="N69" s="321"/>
      <c r="O69" s="321"/>
      <c r="P69" s="321"/>
      <c r="Q69" s="322"/>
      <c r="R69" s="860" t="s">
        <v>116</v>
      </c>
      <c r="S69" s="861"/>
      <c r="T69" s="861"/>
      <c r="U69" s="861"/>
      <c r="V69" s="861"/>
      <c r="W69" s="862"/>
      <c r="X69" s="862"/>
      <c r="Y69" s="862"/>
      <c r="Z69" s="862"/>
      <c r="AA69" s="347" t="s">
        <v>117</v>
      </c>
      <c r="AB69" s="59"/>
      <c r="AC69" s="786"/>
      <c r="AD69" s="1"/>
      <c r="AE69" s="1" t="str">
        <f>+I70</f>
        <v>□</v>
      </c>
      <c r="AF69" s="1">
        <f>+W69</f>
        <v>0</v>
      </c>
      <c r="AG69" s="1"/>
      <c r="AJ69" s="32" t="str">
        <f>IF(AF69=0,"■未答",IF(AF69&lt;=9,IF(AF69&gt;=3,"●適合","◆過小"),"◆過大"))</f>
        <v>■未答</v>
      </c>
      <c r="AL69" s="28"/>
      <c r="AM69" s="32" t="s">
        <v>64</v>
      </c>
      <c r="AN69" s="32" t="s">
        <v>65</v>
      </c>
      <c r="AO69" s="32" t="s">
        <v>66</v>
      </c>
      <c r="AP69" s="34" t="s">
        <v>89</v>
      </c>
      <c r="AQ69" s="34" t="s">
        <v>67</v>
      </c>
      <c r="AR69" s="1"/>
      <c r="AS69" s="1"/>
      <c r="AT69" s="1"/>
      <c r="AU69" s="1"/>
      <c r="AV69" s="1"/>
      <c r="AW69" s="1"/>
      <c r="AX69" s="1"/>
      <c r="AY69" s="1"/>
      <c r="AZ69" s="1"/>
      <c r="BA69" s="1"/>
      <c r="BJ69" s="1"/>
      <c r="BK69" s="1"/>
      <c r="BL69" s="1"/>
      <c r="BM69" s="1"/>
      <c r="BN69" s="1"/>
      <c r="BO69" s="1"/>
      <c r="BP69" s="1"/>
      <c r="BQ69" s="1"/>
      <c r="BR69" s="1"/>
      <c r="BS69" s="1"/>
      <c r="BT69" s="1"/>
      <c r="BU69" s="1"/>
      <c r="BV69" s="1"/>
      <c r="BW69" s="1"/>
      <c r="BX69" s="1"/>
      <c r="BY69" s="1"/>
      <c r="BZ69" s="1"/>
      <c r="CA69" s="1"/>
      <c r="CB69" s="1"/>
      <c r="CC69" s="1"/>
      <c r="CD69" s="1"/>
      <c r="CE69" s="1"/>
    </row>
    <row r="70" spans="1:83" s="2" customFormat="1" ht="42" customHeight="1">
      <c r="A70" s="1"/>
      <c r="B70" s="810"/>
      <c r="C70" s="825"/>
      <c r="D70" s="330"/>
      <c r="E70" s="330"/>
      <c r="F70" s="524" t="s">
        <v>118</v>
      </c>
      <c r="G70" s="835"/>
      <c r="H70" s="809"/>
      <c r="I70" s="48" t="s">
        <v>82</v>
      </c>
      <c r="J70" s="321" t="s">
        <v>119</v>
      </c>
      <c r="K70" s="29"/>
      <c r="L70" s="29"/>
      <c r="M70" s="29"/>
      <c r="N70" s="29"/>
      <c r="O70" s="321"/>
      <c r="P70" s="321"/>
      <c r="Q70" s="322"/>
      <c r="R70" s="860" t="s">
        <v>120</v>
      </c>
      <c r="S70" s="861"/>
      <c r="T70" s="861"/>
      <c r="U70" s="861"/>
      <c r="V70" s="861"/>
      <c r="W70" s="862"/>
      <c r="X70" s="862"/>
      <c r="Y70" s="862"/>
      <c r="Z70" s="862"/>
      <c r="AA70" s="347" t="s">
        <v>121</v>
      </c>
      <c r="AB70" s="59"/>
      <c r="AC70" s="786"/>
      <c r="AD70" s="1"/>
      <c r="AE70" s="1" t="str">
        <f>+I71</f>
        <v>□</v>
      </c>
      <c r="AF70" s="1">
        <f>+W70</f>
        <v>0</v>
      </c>
      <c r="AG70" s="1"/>
      <c r="AJ70" s="32" t="str">
        <f>IF(AF70=0,"◆母数なし",IF(AF69=0,"■未答",IF((AF69/AF70)&lt;0.5,"●1/2以下","◆1/2超過")))</f>
        <v>◆母数なし</v>
      </c>
      <c r="AQ70" s="1"/>
      <c r="AR70" s="1"/>
      <c r="AS70" s="1"/>
      <c r="AT70" s="1"/>
      <c r="AU70" s="1"/>
      <c r="AV70" s="1"/>
      <c r="AW70" s="1"/>
      <c r="AX70" s="1"/>
      <c r="AY70" s="1"/>
      <c r="AZ70" s="1"/>
      <c r="BA70" s="1"/>
      <c r="BJ70" s="1"/>
      <c r="BK70" s="1"/>
      <c r="BL70" s="1"/>
      <c r="BM70" s="1"/>
      <c r="BN70" s="1"/>
      <c r="BO70" s="1"/>
      <c r="BP70" s="1"/>
      <c r="BQ70" s="1"/>
      <c r="BR70" s="1"/>
      <c r="BS70" s="1"/>
      <c r="BT70" s="1"/>
      <c r="BU70" s="1"/>
      <c r="BV70" s="1"/>
      <c r="BW70" s="1"/>
      <c r="BX70" s="1"/>
      <c r="BY70" s="1"/>
      <c r="BZ70" s="1"/>
      <c r="CA70" s="1"/>
      <c r="CB70" s="1"/>
      <c r="CC70" s="1"/>
      <c r="CD70" s="1"/>
      <c r="CE70" s="1"/>
    </row>
    <row r="71" spans="1:83" s="2" customFormat="1" ht="36" customHeight="1">
      <c r="A71" s="1"/>
      <c r="B71" s="810"/>
      <c r="C71" s="825"/>
      <c r="D71" s="330"/>
      <c r="E71" s="330"/>
      <c r="F71" s="524" t="s">
        <v>122</v>
      </c>
      <c r="G71" s="835"/>
      <c r="H71" s="809"/>
      <c r="I71" s="48" t="s">
        <v>82</v>
      </c>
      <c r="J71" s="321" t="s">
        <v>123</v>
      </c>
      <c r="K71" s="29"/>
      <c r="L71" s="29"/>
      <c r="M71" s="29"/>
      <c r="N71" s="29"/>
      <c r="O71" s="321"/>
      <c r="P71" s="321"/>
      <c r="Q71" s="322"/>
      <c r="R71" s="860" t="s">
        <v>124</v>
      </c>
      <c r="S71" s="861"/>
      <c r="T71" s="861"/>
      <c r="U71" s="861"/>
      <c r="V71" s="861"/>
      <c r="W71" s="862"/>
      <c r="X71" s="862"/>
      <c r="Y71" s="862"/>
      <c r="Z71" s="862"/>
      <c r="AA71" s="347" t="s">
        <v>111</v>
      </c>
      <c r="AB71" s="59"/>
      <c r="AC71" s="786"/>
      <c r="AD71" s="1"/>
      <c r="AE71" s="1"/>
      <c r="AF71" s="1">
        <f>+W71</f>
        <v>0</v>
      </c>
      <c r="AG71" s="1"/>
      <c r="AJ71" s="32" t="str">
        <f>IF(AF71=0,"■未答",IF(AF71&lt;1500,"◆1500未満","●1500以上"))</f>
        <v>■未答</v>
      </c>
      <c r="AQ71" s="1"/>
      <c r="AR71" s="1"/>
      <c r="AS71" s="1"/>
      <c r="AT71" s="1"/>
      <c r="AU71" s="1"/>
      <c r="AV71" s="1"/>
      <c r="AW71" s="1"/>
      <c r="AX71" s="1"/>
      <c r="AY71" s="1"/>
      <c r="AZ71" s="1"/>
      <c r="BA71" s="1"/>
      <c r="BJ71" s="1"/>
      <c r="BK71" s="1"/>
      <c r="BL71" s="1"/>
      <c r="BM71" s="1"/>
      <c r="BN71" s="1"/>
      <c r="BO71" s="1"/>
      <c r="BP71" s="1"/>
      <c r="BQ71" s="1"/>
      <c r="BR71" s="1"/>
      <c r="BS71" s="1"/>
      <c r="BT71" s="1"/>
      <c r="BU71" s="1"/>
      <c r="BV71" s="1"/>
      <c r="BW71" s="1"/>
      <c r="BX71" s="1"/>
      <c r="BY71" s="1"/>
      <c r="BZ71" s="1"/>
      <c r="CA71" s="1"/>
      <c r="CB71" s="1"/>
      <c r="CC71" s="1"/>
      <c r="CD71" s="1"/>
      <c r="CE71" s="1"/>
    </row>
    <row r="72" spans="1:83" s="2" customFormat="1" ht="42" customHeight="1">
      <c r="A72" s="1"/>
      <c r="B72" s="810"/>
      <c r="C72" s="825"/>
      <c r="D72" s="330"/>
      <c r="E72" s="330"/>
      <c r="F72" s="524" t="s">
        <v>125</v>
      </c>
      <c r="G72" s="835"/>
      <c r="H72" s="809"/>
      <c r="I72" s="321"/>
      <c r="J72" s="321"/>
      <c r="K72" s="321"/>
      <c r="L72" s="321"/>
      <c r="M72" s="321"/>
      <c r="N72" s="321"/>
      <c r="O72" s="321"/>
      <c r="P72" s="321"/>
      <c r="Q72" s="322"/>
      <c r="R72" s="860" t="s">
        <v>126</v>
      </c>
      <c r="S72" s="861"/>
      <c r="T72" s="861"/>
      <c r="U72" s="861"/>
      <c r="V72" s="861"/>
      <c r="W72" s="60" t="s">
        <v>82</v>
      </c>
      <c r="X72" s="863" t="s">
        <v>127</v>
      </c>
      <c r="Y72" s="863"/>
      <c r="Z72" s="60" t="s">
        <v>82</v>
      </c>
      <c r="AA72" s="347" t="s">
        <v>128</v>
      </c>
      <c r="AB72" s="59"/>
      <c r="AC72" s="786"/>
      <c r="AD72" s="1"/>
      <c r="AE72" s="1"/>
      <c r="AF72" s="1" t="str">
        <f>+W72</f>
        <v>□</v>
      </c>
      <c r="AG72" s="1"/>
      <c r="AH72" s="33"/>
      <c r="AI72" s="61"/>
      <c r="AJ72" s="32" t="str">
        <f>IF(AF72&amp;AF73="■□","●適合",IF(AF72&amp;AF73="□■","◆未達",IF(AF72&amp;AF73="□□","■未答","▼矛盾")))</f>
        <v>■未答</v>
      </c>
      <c r="AL72" s="28" t="s">
        <v>84</v>
      </c>
      <c r="AM72" s="35" t="s">
        <v>85</v>
      </c>
      <c r="AN72" s="35" t="s">
        <v>86</v>
      </c>
      <c r="AO72" s="35" t="s">
        <v>87</v>
      </c>
      <c r="AP72" s="35" t="s">
        <v>88</v>
      </c>
      <c r="AQ72" s="1"/>
      <c r="AR72" s="1"/>
      <c r="AS72" s="1"/>
      <c r="AT72" s="1"/>
      <c r="AU72" s="1"/>
      <c r="AV72" s="1"/>
      <c r="AW72" s="1"/>
      <c r="AX72" s="1"/>
      <c r="AY72" s="1"/>
      <c r="AZ72" s="1"/>
      <c r="BA72" s="1"/>
      <c r="BJ72" s="1"/>
      <c r="BK72" s="1"/>
      <c r="BL72" s="1"/>
      <c r="BM72" s="1"/>
      <c r="BN72" s="1"/>
      <c r="BO72" s="1"/>
      <c r="BP72" s="1"/>
      <c r="BQ72" s="1"/>
      <c r="BR72" s="1"/>
      <c r="BS72" s="1"/>
      <c r="BT72" s="1"/>
      <c r="BU72" s="1"/>
      <c r="BV72" s="1"/>
      <c r="BW72" s="1"/>
      <c r="BX72" s="1"/>
      <c r="BY72" s="1"/>
      <c r="BZ72" s="1"/>
      <c r="CA72" s="1"/>
      <c r="CB72" s="1"/>
      <c r="CC72" s="1"/>
      <c r="CD72" s="1"/>
      <c r="CE72" s="1"/>
    </row>
    <row r="73" spans="1:83" s="2" customFormat="1" ht="27.95" customHeight="1">
      <c r="A73" s="1"/>
      <c r="B73" s="810"/>
      <c r="C73" s="825"/>
      <c r="D73" s="330"/>
      <c r="E73" s="371"/>
      <c r="F73" s="524" t="s">
        <v>129</v>
      </c>
      <c r="G73" s="835"/>
      <c r="H73" s="809"/>
      <c r="I73" s="62"/>
      <c r="J73" s="62"/>
      <c r="K73" s="62"/>
      <c r="L73" s="62"/>
      <c r="M73" s="62"/>
      <c r="N73" s="62"/>
      <c r="O73" s="62"/>
      <c r="P73" s="62"/>
      <c r="Q73" s="63"/>
      <c r="R73" s="377"/>
      <c r="S73" s="366"/>
      <c r="T73" s="366"/>
      <c r="U73" s="366"/>
      <c r="V73" s="522" t="s">
        <v>131</v>
      </c>
      <c r="W73" s="522"/>
      <c r="X73" s="522"/>
      <c r="Y73" s="522"/>
      <c r="Z73" s="724"/>
      <c r="AA73" s="724"/>
      <c r="AB73" s="71" t="s">
        <v>111</v>
      </c>
      <c r="AC73" s="786"/>
      <c r="AD73" s="1"/>
      <c r="AE73" s="1"/>
      <c r="AF73" s="1" t="str">
        <f>+Z72</f>
        <v>□</v>
      </c>
      <c r="AG73" s="1">
        <f>+Z73</f>
        <v>0</v>
      </c>
      <c r="AM73" s="32" t="s">
        <v>65</v>
      </c>
      <c r="AN73" s="32" t="s">
        <v>66</v>
      </c>
      <c r="AO73" s="34" t="s">
        <v>89</v>
      </c>
      <c r="AP73" s="34" t="s">
        <v>67</v>
      </c>
      <c r="AQ73" s="1"/>
      <c r="AR73" s="1"/>
      <c r="AS73" s="1"/>
      <c r="AT73" s="1"/>
      <c r="AU73" s="1"/>
      <c r="AV73" s="1"/>
      <c r="AW73" s="1"/>
      <c r="AX73" s="1"/>
      <c r="AY73" s="1"/>
      <c r="AZ73" s="1"/>
      <c r="BA73" s="1"/>
      <c r="BJ73" s="1"/>
      <c r="BK73" s="1"/>
      <c r="BL73" s="1"/>
      <c r="BM73" s="1"/>
      <c r="BN73" s="1"/>
      <c r="BO73" s="1"/>
      <c r="BP73" s="1"/>
      <c r="BQ73" s="1"/>
      <c r="BR73" s="1"/>
      <c r="BS73" s="1"/>
      <c r="BT73" s="1"/>
      <c r="BU73" s="1"/>
      <c r="BV73" s="1"/>
      <c r="BW73" s="1"/>
      <c r="BX73" s="1"/>
      <c r="BY73" s="1"/>
      <c r="BZ73" s="1"/>
      <c r="CA73" s="1"/>
      <c r="CB73" s="1"/>
      <c r="CC73" s="1"/>
      <c r="CD73" s="1"/>
      <c r="CE73" s="1"/>
    </row>
    <row r="74" spans="1:83" s="2" customFormat="1" ht="12" customHeight="1">
      <c r="A74" s="1"/>
      <c r="B74" s="810"/>
      <c r="C74" s="825"/>
      <c r="D74" s="308"/>
      <c r="E74" s="536" t="s">
        <v>21</v>
      </c>
      <c r="F74" s="537"/>
      <c r="G74" s="537"/>
      <c r="H74" s="538"/>
      <c r="I74" s="44"/>
      <c r="J74" s="44"/>
      <c r="K74" s="44"/>
      <c r="L74" s="44"/>
      <c r="M74" s="44"/>
      <c r="N74" s="44"/>
      <c r="O74" s="44"/>
      <c r="P74" s="44"/>
      <c r="Q74" s="45"/>
      <c r="R74" s="66"/>
      <c r="S74" s="67"/>
      <c r="T74" s="67"/>
      <c r="U74" s="67"/>
      <c r="V74" s="67"/>
      <c r="W74" s="67"/>
      <c r="X74" s="68"/>
      <c r="Y74" s="67"/>
      <c r="Z74" s="68"/>
      <c r="AA74" s="67"/>
      <c r="AB74" s="58" t="s">
        <v>103</v>
      </c>
      <c r="AC74" s="567"/>
      <c r="AD74" s="1"/>
      <c r="AE74" s="1"/>
      <c r="AF74" s="1"/>
      <c r="AG74" s="1"/>
      <c r="AQ74" s="1"/>
      <c r="AR74" s="1"/>
      <c r="AS74" s="1"/>
      <c r="AT74" s="1"/>
      <c r="AU74" s="1"/>
      <c r="AV74" s="1"/>
      <c r="AW74" s="1"/>
      <c r="AX74" s="1"/>
      <c r="AY74" s="1"/>
      <c r="AZ74" s="1"/>
      <c r="BA74" s="1"/>
      <c r="BJ74" s="1"/>
      <c r="BK74" s="1"/>
      <c r="BL74" s="1"/>
      <c r="BM74" s="1"/>
      <c r="BN74" s="1"/>
      <c r="BO74" s="1"/>
      <c r="BP74" s="1"/>
      <c r="BQ74" s="1"/>
      <c r="BR74" s="1"/>
      <c r="BS74" s="1"/>
      <c r="BT74" s="1"/>
      <c r="BU74" s="1"/>
      <c r="BV74" s="1"/>
      <c r="BW74" s="1"/>
      <c r="BX74" s="1"/>
      <c r="BY74" s="1"/>
      <c r="BZ74" s="1"/>
      <c r="CA74" s="1"/>
      <c r="CB74" s="1"/>
      <c r="CC74" s="1"/>
      <c r="CD74" s="1"/>
      <c r="CE74" s="1"/>
    </row>
    <row r="75" spans="1:83" s="2" customFormat="1" ht="15.95" customHeight="1">
      <c r="A75" s="1"/>
      <c r="B75" s="810"/>
      <c r="C75" s="825"/>
      <c r="D75" s="308"/>
      <c r="E75" s="539"/>
      <c r="F75" s="540"/>
      <c r="G75" s="540"/>
      <c r="H75" s="541"/>
      <c r="I75" s="48" t="s">
        <v>69</v>
      </c>
      <c r="J75" s="321" t="s">
        <v>102</v>
      </c>
      <c r="K75" s="321"/>
      <c r="L75" s="321"/>
      <c r="M75" s="321"/>
      <c r="N75" s="321"/>
      <c r="O75" s="321"/>
      <c r="P75" s="321"/>
      <c r="Q75" s="322"/>
      <c r="R75" s="30" t="s">
        <v>82</v>
      </c>
      <c r="S75" s="808" t="s">
        <v>130</v>
      </c>
      <c r="T75" s="808"/>
      <c r="U75" s="808"/>
      <c r="V75" s="528" t="s">
        <v>131</v>
      </c>
      <c r="W75" s="528"/>
      <c r="X75" s="528"/>
      <c r="Y75" s="528"/>
      <c r="Z75" s="724"/>
      <c r="AA75" s="724"/>
      <c r="AB75" s="59" t="s">
        <v>111</v>
      </c>
      <c r="AC75" s="568"/>
      <c r="AD75" s="1"/>
      <c r="AE75" s="31" t="str">
        <f>+I75</f>
        <v>□</v>
      </c>
      <c r="AF75" s="1">
        <f>+Z75</f>
        <v>0</v>
      </c>
      <c r="AG75" s="1"/>
      <c r="AH75" s="34" t="str">
        <f>IF(AE75&amp;AE76&amp;AE77="■□□","◎無し",IF(AE75&amp;AE76&amp;AE77="□■□","●適合",IF(AE75&amp;AE76&amp;AE77="□□■","◆未達",IF(AE75&amp;AE76&amp;AE77="□□□","■未答","▼矛盾"))))</f>
        <v>■未答</v>
      </c>
      <c r="AI75" s="46"/>
      <c r="AJ75" s="32" t="str">
        <f>IF(R75="■",IF(AF75=0,"◎無段",IF(AF75&gt;20,"◆未達","●範囲内")),"■未答")</f>
        <v>■未答</v>
      </c>
      <c r="AL75" s="28" t="s">
        <v>104</v>
      </c>
      <c r="AM75" s="35" t="s">
        <v>105</v>
      </c>
      <c r="AN75" s="35" t="s">
        <v>106</v>
      </c>
      <c r="AO75" s="35" t="s">
        <v>107</v>
      </c>
      <c r="AP75" s="35" t="s">
        <v>108</v>
      </c>
      <c r="AQ75" s="35" t="s">
        <v>88</v>
      </c>
      <c r="AR75" s="1"/>
      <c r="AS75" s="1"/>
      <c r="AT75" s="1"/>
      <c r="AU75" s="1"/>
      <c r="AV75" s="1"/>
      <c r="AW75" s="1"/>
      <c r="AX75" s="1"/>
      <c r="AY75" s="1"/>
      <c r="AZ75" s="1"/>
      <c r="BA75" s="1"/>
      <c r="BJ75" s="1"/>
      <c r="BK75" s="1"/>
      <c r="BL75" s="1"/>
      <c r="BM75" s="1"/>
      <c r="BN75" s="1"/>
      <c r="BO75" s="1"/>
      <c r="BP75" s="1"/>
      <c r="BQ75" s="1"/>
      <c r="BR75" s="1"/>
      <c r="BS75" s="1"/>
      <c r="BT75" s="1"/>
      <c r="BU75" s="1"/>
      <c r="BV75" s="1"/>
      <c r="BW75" s="1"/>
      <c r="BX75" s="1"/>
      <c r="BY75" s="1"/>
      <c r="BZ75" s="1"/>
      <c r="CA75" s="1"/>
      <c r="CB75" s="1"/>
      <c r="CC75" s="1"/>
      <c r="CD75" s="1"/>
      <c r="CE75" s="1"/>
    </row>
    <row r="76" spans="1:83" s="2" customFormat="1" ht="8.1" customHeight="1">
      <c r="A76" s="1"/>
      <c r="B76" s="810"/>
      <c r="C76" s="825"/>
      <c r="D76" s="308"/>
      <c r="E76" s="539"/>
      <c r="F76" s="540"/>
      <c r="G76" s="540"/>
      <c r="H76" s="541"/>
      <c r="I76" s="69"/>
      <c r="J76" s="317"/>
      <c r="K76" s="317"/>
      <c r="L76" s="317"/>
      <c r="M76" s="317"/>
      <c r="N76" s="317"/>
      <c r="O76" s="317"/>
      <c r="P76" s="317"/>
      <c r="Q76" s="70"/>
      <c r="R76" s="37"/>
      <c r="S76" s="341"/>
      <c r="T76" s="341"/>
      <c r="U76" s="341"/>
      <c r="V76" s="326"/>
      <c r="W76" s="326"/>
      <c r="X76" s="326"/>
      <c r="Y76" s="326"/>
      <c r="Z76" s="341"/>
      <c r="AA76" s="341"/>
      <c r="AB76" s="71"/>
      <c r="AC76" s="568"/>
      <c r="AD76" s="1"/>
      <c r="AE76" s="1" t="str">
        <f>+I77</f>
        <v>□</v>
      </c>
      <c r="AF76" s="1"/>
      <c r="AG76" s="1"/>
      <c r="AL76" s="28"/>
      <c r="AM76" s="32" t="s">
        <v>64</v>
      </c>
      <c r="AN76" s="32" t="s">
        <v>65</v>
      </c>
      <c r="AO76" s="32" t="s">
        <v>66</v>
      </c>
      <c r="AP76" s="34" t="s">
        <v>89</v>
      </c>
      <c r="AQ76" s="34" t="s">
        <v>67</v>
      </c>
      <c r="AR76" s="1"/>
      <c r="AS76" s="1"/>
      <c r="AT76" s="1"/>
      <c r="AU76" s="1"/>
      <c r="AV76" s="1"/>
      <c r="AW76" s="1"/>
      <c r="AX76" s="1"/>
      <c r="AY76" s="1"/>
      <c r="AZ76" s="1"/>
      <c r="BA76" s="1"/>
      <c r="BJ76" s="1"/>
      <c r="BK76" s="1"/>
      <c r="BL76" s="1"/>
      <c r="BM76" s="1"/>
      <c r="BN76" s="1"/>
      <c r="BO76" s="1"/>
      <c r="BP76" s="1"/>
      <c r="BQ76" s="1"/>
      <c r="BR76" s="1"/>
      <c r="BS76" s="1"/>
      <c r="BT76" s="1"/>
      <c r="BU76" s="1"/>
      <c r="BV76" s="1"/>
      <c r="BW76" s="1"/>
      <c r="BX76" s="1"/>
      <c r="BY76" s="1"/>
      <c r="BZ76" s="1"/>
      <c r="CA76" s="1"/>
      <c r="CB76" s="1"/>
      <c r="CC76" s="1"/>
      <c r="CD76" s="1"/>
      <c r="CE76" s="1"/>
    </row>
    <row r="77" spans="1:83" s="2" customFormat="1" ht="15.95" customHeight="1">
      <c r="A77" s="1"/>
      <c r="B77" s="810"/>
      <c r="C77" s="825"/>
      <c r="D77" s="308"/>
      <c r="E77" s="539"/>
      <c r="F77" s="540"/>
      <c r="G77" s="540"/>
      <c r="H77" s="541"/>
      <c r="I77" s="48" t="s">
        <v>82</v>
      </c>
      <c r="J77" s="542" t="s">
        <v>109</v>
      </c>
      <c r="K77" s="542"/>
      <c r="L77" s="542"/>
      <c r="M77" s="542"/>
      <c r="N77" s="542"/>
      <c r="O77" s="542"/>
      <c r="P77" s="542"/>
      <c r="Q77" s="543"/>
      <c r="R77" s="644" t="s">
        <v>82</v>
      </c>
      <c r="S77" s="843" t="s">
        <v>132</v>
      </c>
      <c r="T77" s="843"/>
      <c r="U77" s="843"/>
      <c r="V77" s="528" t="s">
        <v>133</v>
      </c>
      <c r="W77" s="528"/>
      <c r="X77" s="528"/>
      <c r="Y77" s="528"/>
      <c r="Z77" s="724"/>
      <c r="AA77" s="724"/>
      <c r="AB77" s="59" t="s">
        <v>111</v>
      </c>
      <c r="AC77" s="568"/>
      <c r="AD77" s="1"/>
      <c r="AE77" s="1" t="str">
        <f>+I78</f>
        <v>□</v>
      </c>
      <c r="AF77" s="1">
        <f>+Z77</f>
        <v>0</v>
      </c>
      <c r="AG77" s="1"/>
      <c r="AJ77" s="32" t="str">
        <f>IF(R77="■",IF(AF77=0,"◎無段",IF(AF77&gt;120,"◆未達","●範囲内")),"■未答")</f>
        <v>■未答</v>
      </c>
      <c r="AL77" s="6"/>
      <c r="AM77" s="6"/>
      <c r="AN77" s="6"/>
      <c r="AO77" s="6"/>
      <c r="AP77" s="6"/>
      <c r="AQ77" s="9"/>
      <c r="AR77" s="9"/>
      <c r="AS77" s="9"/>
      <c r="AT77" s="9"/>
      <c r="AU77" s="9"/>
      <c r="AV77" s="9"/>
      <c r="AW77" s="9"/>
      <c r="AX77" s="9"/>
      <c r="AY77" s="1"/>
      <c r="AZ77" s="1"/>
      <c r="BA77" s="1"/>
      <c r="BJ77" s="1"/>
      <c r="BK77" s="1"/>
      <c r="BL77" s="1"/>
      <c r="BM77" s="1"/>
      <c r="BN77" s="1"/>
      <c r="BO77" s="1"/>
      <c r="BP77" s="1"/>
      <c r="BQ77" s="1"/>
      <c r="BR77" s="1"/>
      <c r="BS77" s="1"/>
      <c r="BT77" s="1"/>
      <c r="BU77" s="1"/>
      <c r="BV77" s="1"/>
      <c r="BW77" s="1"/>
      <c r="BX77" s="1"/>
      <c r="BY77" s="1"/>
      <c r="BZ77" s="1"/>
      <c r="CA77" s="1"/>
      <c r="CB77" s="1"/>
      <c r="CC77" s="1"/>
      <c r="CD77" s="1"/>
      <c r="CE77" s="1"/>
    </row>
    <row r="78" spans="1:83" s="2" customFormat="1" ht="15.95" customHeight="1">
      <c r="A78" s="1"/>
      <c r="B78" s="810"/>
      <c r="C78" s="825"/>
      <c r="D78" s="330"/>
      <c r="E78" s="539"/>
      <c r="F78" s="540"/>
      <c r="G78" s="540"/>
      <c r="H78" s="541"/>
      <c r="I78" s="48" t="s">
        <v>82</v>
      </c>
      <c r="J78" s="542" t="s">
        <v>112</v>
      </c>
      <c r="K78" s="542"/>
      <c r="L78" s="542"/>
      <c r="M78" s="542"/>
      <c r="N78" s="542"/>
      <c r="O78" s="542"/>
      <c r="P78" s="542"/>
      <c r="Q78" s="543"/>
      <c r="R78" s="644"/>
      <c r="S78" s="843"/>
      <c r="T78" s="843"/>
      <c r="U78" s="843"/>
      <c r="V78" s="528" t="s">
        <v>134</v>
      </c>
      <c r="W78" s="528"/>
      <c r="X78" s="528"/>
      <c r="Y78" s="528"/>
      <c r="Z78" s="724"/>
      <c r="AA78" s="724"/>
      <c r="AB78" s="59" t="s">
        <v>111</v>
      </c>
      <c r="AC78" s="568"/>
      <c r="AD78" s="1"/>
      <c r="AE78" s="1"/>
      <c r="AF78" s="1">
        <f>+Z78</f>
        <v>0</v>
      </c>
      <c r="AG78" s="1"/>
      <c r="AJ78" s="32" t="str">
        <f>IF(R77="■",IF(AF78=0,"◎無段",IF(AF78&gt;180,"◆未達","●範囲内")),"■未答")</f>
        <v>■未答</v>
      </c>
      <c r="AL78" s="38"/>
      <c r="AM78" s="6"/>
      <c r="AN78" s="6"/>
      <c r="AO78" s="6"/>
      <c r="AP78" s="6"/>
      <c r="AQ78" s="9"/>
      <c r="AR78" s="9"/>
      <c r="AS78" s="9"/>
      <c r="AT78" s="9"/>
      <c r="AU78" s="9"/>
      <c r="AV78" s="9"/>
      <c r="AW78" s="9"/>
      <c r="AX78" s="9"/>
      <c r="AY78" s="1"/>
      <c r="AZ78" s="1"/>
      <c r="BA78" s="1"/>
      <c r="BE78" s="54"/>
      <c r="BJ78" s="1"/>
      <c r="BK78" s="1"/>
      <c r="BL78" s="1"/>
      <c r="BM78" s="1"/>
      <c r="BN78" s="1"/>
      <c r="BO78" s="1"/>
      <c r="BP78" s="1"/>
      <c r="BQ78" s="1"/>
      <c r="BR78" s="1"/>
      <c r="BS78" s="1"/>
      <c r="BT78" s="1"/>
      <c r="BU78" s="1"/>
      <c r="BV78" s="1"/>
      <c r="BW78" s="1"/>
      <c r="BX78" s="1"/>
      <c r="BY78" s="1"/>
      <c r="BZ78" s="1"/>
      <c r="CA78" s="1"/>
      <c r="CB78" s="1"/>
      <c r="CC78" s="1"/>
      <c r="CD78" s="1"/>
      <c r="CE78" s="1"/>
    </row>
    <row r="79" spans="1:83" s="2" customFormat="1" ht="6" customHeight="1">
      <c r="A79" s="1"/>
      <c r="B79" s="810"/>
      <c r="C79" s="825"/>
      <c r="D79" s="330"/>
      <c r="E79" s="532"/>
      <c r="F79" s="533"/>
      <c r="G79" s="533"/>
      <c r="H79" s="534"/>
      <c r="I79" s="72"/>
      <c r="J79" s="73"/>
      <c r="K79" s="72"/>
      <c r="L79" s="72"/>
      <c r="M79" s="72"/>
      <c r="N79" s="72"/>
      <c r="O79" s="73"/>
      <c r="P79" s="73"/>
      <c r="Q79" s="74"/>
      <c r="R79" s="75"/>
      <c r="S79" s="373"/>
      <c r="T79" s="373"/>
      <c r="U79" s="373"/>
      <c r="V79" s="366"/>
      <c r="W79" s="366"/>
      <c r="X79" s="366"/>
      <c r="Y79" s="366"/>
      <c r="Z79" s="366"/>
      <c r="AA79" s="366"/>
      <c r="AB79" s="65"/>
      <c r="AC79" s="583"/>
      <c r="AD79" s="1"/>
      <c r="AE79" s="1"/>
      <c r="AF79" s="1"/>
      <c r="AG79" s="1"/>
      <c r="AL79" s="38"/>
      <c r="AQ79" s="1"/>
      <c r="AR79" s="1"/>
      <c r="AS79" s="1"/>
      <c r="AT79" s="1"/>
      <c r="AU79" s="1"/>
      <c r="AV79" s="1"/>
      <c r="AW79" s="1"/>
      <c r="AX79" s="1"/>
      <c r="AY79" s="1"/>
      <c r="AZ79" s="1"/>
      <c r="BA79" s="1"/>
      <c r="BE79" s="38"/>
      <c r="BJ79" s="1"/>
      <c r="BK79" s="1"/>
      <c r="BL79" s="1"/>
      <c r="BM79" s="1"/>
      <c r="BN79" s="1"/>
      <c r="BO79" s="1"/>
      <c r="BP79" s="1"/>
      <c r="BQ79" s="1"/>
      <c r="BR79" s="1"/>
      <c r="BS79" s="1"/>
      <c r="BT79" s="1"/>
      <c r="BU79" s="1"/>
      <c r="BV79" s="1"/>
      <c r="BW79" s="1"/>
      <c r="BX79" s="1"/>
      <c r="BY79" s="1"/>
      <c r="BZ79" s="1"/>
      <c r="CA79" s="1"/>
      <c r="CB79" s="1"/>
      <c r="CC79" s="1"/>
      <c r="CD79" s="1"/>
      <c r="CE79" s="1"/>
    </row>
    <row r="80" spans="1:83" s="2" customFormat="1" ht="16.5" customHeight="1">
      <c r="A80" s="1"/>
      <c r="B80" s="810"/>
      <c r="C80" s="825"/>
      <c r="D80" s="330"/>
      <c r="E80" s="536" t="s">
        <v>22</v>
      </c>
      <c r="F80" s="537"/>
      <c r="G80" s="537"/>
      <c r="H80" s="538"/>
      <c r="I80" s="76"/>
      <c r="J80" s="77"/>
      <c r="K80" s="76"/>
      <c r="L80" s="76"/>
      <c r="M80" s="76"/>
      <c r="N80" s="76"/>
      <c r="O80" s="77"/>
      <c r="P80" s="77"/>
      <c r="Q80" s="78"/>
      <c r="R80" s="79"/>
      <c r="S80" s="359"/>
      <c r="T80" s="359"/>
      <c r="U80" s="359"/>
      <c r="V80" s="67"/>
      <c r="W80" s="67"/>
      <c r="X80" s="67"/>
      <c r="Y80" s="67"/>
      <c r="Z80" s="67"/>
      <c r="AA80" s="67"/>
      <c r="AB80" s="58" t="s">
        <v>103</v>
      </c>
      <c r="AC80" s="348"/>
      <c r="AD80" s="1"/>
      <c r="AE80" s="31" t="str">
        <f>+I82</f>
        <v>□</v>
      </c>
      <c r="AF80" s="1"/>
      <c r="AG80" s="1"/>
      <c r="AH80" s="34" t="str">
        <f>IF(AE80&amp;AE81&amp;AE82&amp;AE83="■□□□","◎無し",IF(AE80&amp;AE81&amp;AE82&amp;AE83="□■□□","◎無段",IF(AE80&amp;AE81&amp;AE82&amp;AE83="□□■□","●適合",IF(AE80&amp;AE81&amp;AE82&amp;AE83="□□□■","◆未達",IF(AE80&amp;AE81&amp;AE82&amp;AE83="□□□□","■未答","▼矛盾")))))</f>
        <v>■未答</v>
      </c>
      <c r="AI80" s="46"/>
      <c r="AL80" s="28" t="s">
        <v>92</v>
      </c>
      <c r="AM80" s="40" t="s">
        <v>94</v>
      </c>
      <c r="AN80" s="40" t="s">
        <v>93</v>
      </c>
      <c r="AO80" s="40" t="s">
        <v>95</v>
      </c>
      <c r="AP80" s="40" t="s">
        <v>96</v>
      </c>
      <c r="AQ80" s="40" t="s">
        <v>97</v>
      </c>
      <c r="AR80" s="40" t="s">
        <v>88</v>
      </c>
      <c r="AS80" s="1"/>
      <c r="AT80" s="1"/>
      <c r="AU80" s="1"/>
      <c r="AV80" s="1"/>
      <c r="AW80" s="1"/>
      <c r="AX80" s="1"/>
      <c r="AY80" s="1"/>
      <c r="AZ80" s="1"/>
      <c r="BA80" s="1"/>
      <c r="BE80" s="38"/>
      <c r="BJ80" s="1"/>
      <c r="BK80" s="1"/>
      <c r="BL80" s="1"/>
      <c r="BM80" s="1"/>
      <c r="BN80" s="1"/>
      <c r="BO80" s="1"/>
      <c r="BP80" s="1"/>
      <c r="BQ80" s="1"/>
      <c r="BR80" s="1"/>
      <c r="BS80" s="1"/>
      <c r="BT80" s="1"/>
      <c r="BU80" s="1"/>
      <c r="BV80" s="1"/>
      <c r="BW80" s="1"/>
      <c r="BX80" s="1"/>
      <c r="BY80" s="1"/>
      <c r="BZ80" s="1"/>
      <c r="CA80" s="1"/>
      <c r="CB80" s="1"/>
      <c r="CC80" s="1"/>
      <c r="CD80" s="1"/>
      <c r="CE80" s="1"/>
    </row>
    <row r="81" spans="1:83" s="2" customFormat="1" ht="26.1" customHeight="1">
      <c r="A81" s="1"/>
      <c r="B81" s="810"/>
      <c r="C81" s="825"/>
      <c r="D81" s="330"/>
      <c r="E81" s="539"/>
      <c r="F81" s="540"/>
      <c r="G81" s="540"/>
      <c r="H81" s="541"/>
      <c r="I81" s="69"/>
      <c r="J81" s="321"/>
      <c r="K81" s="29"/>
      <c r="L81" s="29"/>
      <c r="M81" s="29"/>
      <c r="N81" s="29"/>
      <c r="O81" s="321"/>
      <c r="P81" s="321"/>
      <c r="Q81" s="322"/>
      <c r="R81" s="858" t="s">
        <v>135</v>
      </c>
      <c r="S81" s="859"/>
      <c r="T81" s="859"/>
      <c r="U81" s="60" t="s">
        <v>82</v>
      </c>
      <c r="V81" s="859" t="s">
        <v>130</v>
      </c>
      <c r="W81" s="859"/>
      <c r="X81" s="60" t="s">
        <v>82</v>
      </c>
      <c r="Y81" s="80" t="s">
        <v>136</v>
      </c>
      <c r="Z81" s="80"/>
      <c r="AA81" s="80"/>
      <c r="AB81" s="81"/>
      <c r="AC81" s="568"/>
      <c r="AD81" s="1"/>
      <c r="AE81" s="1" t="str">
        <f>+I83</f>
        <v>□</v>
      </c>
      <c r="AF81" s="1"/>
      <c r="AG81" s="1"/>
      <c r="AH81" s="82" t="s">
        <v>137</v>
      </c>
      <c r="AJ81" s="34" t="str">
        <f>IF(U81&amp;X81="■□","●単純",IF(U81&amp;X81="□■","◆またぎ",IF(U81&amp;X81="□□","■未答","▼矛盾")))</f>
        <v>■未答</v>
      </c>
      <c r="AL81" s="28"/>
      <c r="AM81" s="32" t="s">
        <v>64</v>
      </c>
      <c r="AN81" s="32" t="s">
        <v>100</v>
      </c>
      <c r="AO81" s="32" t="s">
        <v>65</v>
      </c>
      <c r="AP81" s="32" t="s">
        <v>66</v>
      </c>
      <c r="AQ81" s="34" t="s">
        <v>89</v>
      </c>
      <c r="AR81" s="34" t="s">
        <v>67</v>
      </c>
      <c r="AS81" s="1"/>
      <c r="AT81" s="1"/>
      <c r="AU81" s="1"/>
      <c r="AV81" s="1"/>
      <c r="AW81" s="1"/>
      <c r="AX81" s="1"/>
      <c r="AY81" s="1"/>
      <c r="AZ81" s="1"/>
      <c r="BA81" s="1"/>
      <c r="BE81" s="38"/>
      <c r="BJ81" s="1"/>
      <c r="BK81" s="1"/>
      <c r="BL81" s="1"/>
      <c r="BM81" s="1"/>
      <c r="BN81" s="1"/>
      <c r="BO81" s="1"/>
      <c r="BP81" s="1"/>
      <c r="BQ81" s="1"/>
      <c r="BR81" s="1"/>
      <c r="BS81" s="1"/>
      <c r="BT81" s="1"/>
      <c r="BU81" s="1"/>
      <c r="BV81" s="1"/>
      <c r="BW81" s="1"/>
      <c r="BX81" s="1"/>
      <c r="BY81" s="1"/>
      <c r="BZ81" s="1"/>
      <c r="CA81" s="1"/>
      <c r="CB81" s="1"/>
      <c r="CC81" s="1"/>
      <c r="CD81" s="1"/>
      <c r="CE81" s="1"/>
    </row>
    <row r="82" spans="1:83" s="2" customFormat="1" ht="26.1" customHeight="1">
      <c r="A82" s="1"/>
      <c r="B82" s="810"/>
      <c r="C82" s="825"/>
      <c r="D82" s="330"/>
      <c r="E82" s="539"/>
      <c r="F82" s="540"/>
      <c r="G82" s="540"/>
      <c r="H82" s="541"/>
      <c r="I82" s="48" t="s">
        <v>69</v>
      </c>
      <c r="J82" s="321" t="s">
        <v>102</v>
      </c>
      <c r="K82" s="321"/>
      <c r="L82" s="321"/>
      <c r="M82" s="29"/>
      <c r="N82" s="29"/>
      <c r="O82" s="321"/>
      <c r="P82" s="321"/>
      <c r="Q82" s="322"/>
      <c r="R82" s="831" t="s">
        <v>138</v>
      </c>
      <c r="S82" s="832"/>
      <c r="T82" s="832"/>
      <c r="U82" s="60" t="s">
        <v>82</v>
      </c>
      <c r="V82" s="832" t="s">
        <v>139</v>
      </c>
      <c r="W82" s="832"/>
      <c r="X82" s="60" t="s">
        <v>82</v>
      </c>
      <c r="Y82" s="832" t="s">
        <v>140</v>
      </c>
      <c r="Z82" s="832"/>
      <c r="AA82" s="60" t="s">
        <v>82</v>
      </c>
      <c r="AB82" s="83" t="s">
        <v>141</v>
      </c>
      <c r="AC82" s="568"/>
      <c r="AD82" s="1"/>
      <c r="AE82" s="1" t="str">
        <f>+I84</f>
        <v>□</v>
      </c>
      <c r="AF82" s="1"/>
      <c r="AG82" s="1"/>
      <c r="AH82" s="82" t="s">
        <v>142</v>
      </c>
      <c r="AJ82" s="34" t="str">
        <f>IF(U82&amp;X82&amp;AA82="■□□","手すり",IF(U82&amp;X82&amp;AA82="□■□","手すり",IF(U82&amp;X82&amp;AA82="□□■","無し",IF(U82&amp;X82&amp;AA82="□□□","■未答","▼矛盾"))))</f>
        <v>■未答</v>
      </c>
      <c r="AL82" s="38"/>
      <c r="AQ82" s="1"/>
      <c r="AR82" s="1"/>
      <c r="AS82" s="1"/>
      <c r="AT82" s="1"/>
      <c r="AU82" s="1"/>
      <c r="AV82" s="1"/>
      <c r="AW82" s="1"/>
      <c r="AX82" s="1"/>
      <c r="AY82" s="1"/>
      <c r="AZ82" s="1"/>
      <c r="BA82" s="1"/>
      <c r="BE82" s="38"/>
      <c r="BJ82" s="1"/>
      <c r="BK82" s="1"/>
      <c r="BL82" s="1"/>
      <c r="BM82" s="1"/>
      <c r="BN82" s="1"/>
      <c r="BO82" s="1"/>
      <c r="BP82" s="1"/>
      <c r="BQ82" s="1"/>
      <c r="BR82" s="1"/>
      <c r="BS82" s="1"/>
      <c r="BT82" s="1"/>
      <c r="BU82" s="1"/>
      <c r="BV82" s="1"/>
      <c r="BW82" s="1"/>
      <c r="BX82" s="1"/>
      <c r="BY82" s="1"/>
      <c r="BZ82" s="1"/>
      <c r="CA82" s="1"/>
      <c r="CB82" s="1"/>
      <c r="CC82" s="1"/>
      <c r="CD82" s="1"/>
      <c r="CE82" s="1"/>
    </row>
    <row r="83" spans="1:83" ht="26.1" customHeight="1">
      <c r="B83" s="810"/>
      <c r="C83" s="825"/>
      <c r="D83" s="330"/>
      <c r="E83" s="539"/>
      <c r="F83" s="540"/>
      <c r="G83" s="540"/>
      <c r="H83" s="541"/>
      <c r="I83" s="48" t="s">
        <v>69</v>
      </c>
      <c r="J83" s="321" t="s">
        <v>143</v>
      </c>
      <c r="K83" s="321"/>
      <c r="L83" s="321"/>
      <c r="M83" s="321"/>
      <c r="N83" s="321"/>
      <c r="O83" s="321"/>
      <c r="P83" s="321"/>
      <c r="Q83" s="322"/>
      <c r="R83" s="833" t="s">
        <v>144</v>
      </c>
      <c r="S83" s="834"/>
      <c r="T83" s="834"/>
      <c r="U83" s="84" t="s">
        <v>82</v>
      </c>
      <c r="V83" s="85" t="s">
        <v>141</v>
      </c>
      <c r="W83" s="84" t="s">
        <v>82</v>
      </c>
      <c r="X83" s="85" t="s">
        <v>145</v>
      </c>
      <c r="Y83" s="84" t="s">
        <v>82</v>
      </c>
      <c r="Z83" s="85" t="s">
        <v>146</v>
      </c>
      <c r="AA83" s="85"/>
      <c r="AB83" s="86"/>
      <c r="AC83" s="568"/>
      <c r="AE83" s="1" t="str">
        <f>+I85</f>
        <v>□</v>
      </c>
      <c r="AH83" s="82" t="s">
        <v>147</v>
      </c>
      <c r="AJ83" s="34" t="str">
        <f>IF(U83&amp;W83&amp;Y83="■□□",0,IF(U83&amp;W83&amp;Y83="□■□",1,IF(U83&amp;W83&amp;Y83="□□■",2,IF(U83&amp;W83&amp;Y83="□□□","■未答","▼矛盾"))))</f>
        <v>■未答</v>
      </c>
    </row>
    <row r="84" spans="1:83" ht="30" customHeight="1">
      <c r="B84" s="810"/>
      <c r="C84" s="825"/>
      <c r="D84" s="330"/>
      <c r="E84" s="330"/>
      <c r="F84" s="524" t="s">
        <v>23</v>
      </c>
      <c r="G84" s="835"/>
      <c r="H84" s="809"/>
      <c r="I84" s="48" t="s">
        <v>82</v>
      </c>
      <c r="J84" s="542" t="s">
        <v>148</v>
      </c>
      <c r="K84" s="542"/>
      <c r="L84" s="542"/>
      <c r="M84" s="542"/>
      <c r="N84" s="542"/>
      <c r="O84" s="542"/>
      <c r="P84" s="542"/>
      <c r="Q84" s="543"/>
      <c r="R84" s="836" t="s">
        <v>149</v>
      </c>
      <c r="S84" s="837"/>
      <c r="T84" s="837"/>
      <c r="U84" s="842" t="s">
        <v>150</v>
      </c>
      <c r="V84" s="842"/>
      <c r="W84" s="87"/>
      <c r="X84" s="88" t="s">
        <v>111</v>
      </c>
      <c r="Y84" s="379" t="s">
        <v>151</v>
      </c>
      <c r="Z84" s="87"/>
      <c r="AA84" s="88" t="s">
        <v>111</v>
      </c>
      <c r="AB84" s="89"/>
      <c r="AC84" s="568"/>
      <c r="AE84" s="90"/>
      <c r="AF84" s="1">
        <f>+W84</f>
        <v>0</v>
      </c>
      <c r="AG84" s="1">
        <f>+Z84</f>
        <v>0</v>
      </c>
      <c r="AH84" s="91"/>
      <c r="AI84" s="91"/>
      <c r="AJ84" s="92" t="str">
        <f>IF(U81="■",V81,"")</f>
        <v/>
      </c>
    </row>
    <row r="85" spans="1:83" ht="30" customHeight="1">
      <c r="B85" s="810"/>
      <c r="C85" s="825"/>
      <c r="D85" s="330"/>
      <c r="E85" s="330"/>
      <c r="F85" s="524" t="s">
        <v>24</v>
      </c>
      <c r="G85" s="835"/>
      <c r="H85" s="809"/>
      <c r="I85" s="48" t="s">
        <v>82</v>
      </c>
      <c r="J85" s="542" t="s">
        <v>152</v>
      </c>
      <c r="K85" s="542"/>
      <c r="L85" s="542"/>
      <c r="M85" s="542"/>
      <c r="N85" s="542"/>
      <c r="O85" s="542"/>
      <c r="P85" s="542"/>
      <c r="Q85" s="543"/>
      <c r="R85" s="836" t="s">
        <v>153</v>
      </c>
      <c r="S85" s="837"/>
      <c r="T85" s="837"/>
      <c r="U85" s="837"/>
      <c r="V85" s="837"/>
      <c r="W85" s="837"/>
      <c r="X85" s="837"/>
      <c r="Y85" s="838"/>
      <c r="Z85" s="838"/>
      <c r="AA85" s="88" t="s">
        <v>111</v>
      </c>
      <c r="AB85" s="89"/>
      <c r="AC85" s="568"/>
      <c r="AD85" s="9"/>
      <c r="AE85" s="93"/>
      <c r="AF85" s="1">
        <f>+Y85</f>
        <v>0</v>
      </c>
      <c r="AG85" s="94">
        <f>+Y85</f>
        <v>0</v>
      </c>
      <c r="AH85" s="94"/>
      <c r="AI85" s="94">
        <f>+Y86</f>
        <v>0</v>
      </c>
      <c r="AJ85" s="303" t="str">
        <f>IF(X81="■",Y81,"")</f>
        <v/>
      </c>
    </row>
    <row r="86" spans="1:83" ht="26.1" customHeight="1">
      <c r="B86" s="810"/>
      <c r="C86" s="825"/>
      <c r="D86" s="330"/>
      <c r="E86" s="330"/>
      <c r="F86" s="536" t="s">
        <v>25</v>
      </c>
      <c r="G86" s="537"/>
      <c r="H86" s="538"/>
      <c r="I86" s="69"/>
      <c r="J86" s="321"/>
      <c r="K86" s="29"/>
      <c r="L86" s="29"/>
      <c r="M86" s="29"/>
      <c r="N86" s="29"/>
      <c r="O86" s="321"/>
      <c r="P86" s="321"/>
      <c r="Q86" s="322"/>
      <c r="R86" s="836" t="s">
        <v>154</v>
      </c>
      <c r="S86" s="837"/>
      <c r="T86" s="837"/>
      <c r="U86" s="837"/>
      <c r="V86" s="837"/>
      <c r="W86" s="837"/>
      <c r="X86" s="837"/>
      <c r="Y86" s="838"/>
      <c r="Z86" s="838"/>
      <c r="AA86" s="88" t="s">
        <v>111</v>
      </c>
      <c r="AB86" s="89"/>
      <c r="AC86" s="568"/>
      <c r="AD86" s="9"/>
      <c r="AE86" s="93"/>
      <c r="AF86" s="1">
        <f>+Y86</f>
        <v>0</v>
      </c>
      <c r="AG86" s="94">
        <f>+Y87</f>
        <v>0</v>
      </c>
      <c r="AH86" s="96">
        <f>+W84</f>
        <v>0</v>
      </c>
      <c r="AI86" s="94"/>
      <c r="AJ86" s="95"/>
    </row>
    <row r="87" spans="1:83" ht="26.1" customHeight="1">
      <c r="B87" s="810"/>
      <c r="C87" s="825"/>
      <c r="D87" s="330"/>
      <c r="E87" s="330"/>
      <c r="F87" s="539"/>
      <c r="G87" s="540"/>
      <c r="H87" s="541"/>
      <c r="I87" s="321"/>
      <c r="J87" s="321"/>
      <c r="K87" s="321"/>
      <c r="L87" s="321"/>
      <c r="M87" s="321"/>
      <c r="N87" s="321"/>
      <c r="O87" s="321"/>
      <c r="P87" s="321"/>
      <c r="Q87" s="322"/>
      <c r="R87" s="836" t="s">
        <v>155</v>
      </c>
      <c r="S87" s="837"/>
      <c r="T87" s="837"/>
      <c r="U87" s="837"/>
      <c r="V87" s="837"/>
      <c r="W87" s="837"/>
      <c r="X87" s="837"/>
      <c r="Y87" s="838"/>
      <c r="Z87" s="838"/>
      <c r="AA87" s="88" t="s">
        <v>111</v>
      </c>
      <c r="AB87" s="89"/>
      <c r="AC87" s="568"/>
      <c r="AD87" s="9"/>
      <c r="AE87" s="9"/>
      <c r="AF87" s="1">
        <f>+Y87</f>
        <v>0</v>
      </c>
      <c r="AG87" s="96">
        <f>+Y88</f>
        <v>0</v>
      </c>
      <c r="AH87" s="97"/>
      <c r="AI87" s="98"/>
      <c r="AJ87" s="99"/>
    </row>
    <row r="88" spans="1:83" s="101" customFormat="1" ht="18" customHeight="1">
      <c r="B88" s="810"/>
      <c r="C88" s="825"/>
      <c r="D88" s="324"/>
      <c r="E88" s="324"/>
      <c r="F88" s="532"/>
      <c r="G88" s="533"/>
      <c r="H88" s="534"/>
      <c r="I88" s="73"/>
      <c r="J88" s="73"/>
      <c r="K88" s="73"/>
      <c r="L88" s="73"/>
      <c r="M88" s="73"/>
      <c r="N88" s="73"/>
      <c r="O88" s="73"/>
      <c r="P88" s="73"/>
      <c r="Q88" s="74"/>
      <c r="R88" s="839" t="s">
        <v>156</v>
      </c>
      <c r="S88" s="840"/>
      <c r="T88" s="840"/>
      <c r="U88" s="840"/>
      <c r="V88" s="840"/>
      <c r="W88" s="840"/>
      <c r="X88" s="840"/>
      <c r="Y88" s="841"/>
      <c r="Z88" s="841"/>
      <c r="AA88" s="88" t="s">
        <v>111</v>
      </c>
      <c r="AB88" s="100"/>
      <c r="AC88" s="356"/>
      <c r="AF88" s="1">
        <f>+Y88</f>
        <v>0</v>
      </c>
      <c r="AH88" s="102"/>
      <c r="AI88" s="102"/>
      <c r="AJ88" s="102"/>
      <c r="AK88" s="102"/>
      <c r="AL88" s="102"/>
      <c r="AM88" s="102"/>
      <c r="AN88" s="102"/>
      <c r="AO88" s="102"/>
      <c r="AP88" s="102"/>
      <c r="BB88" s="102"/>
      <c r="BC88" s="102"/>
      <c r="BD88" s="102"/>
      <c r="BE88" s="102"/>
      <c r="BF88" s="102"/>
      <c r="BG88" s="102"/>
      <c r="BH88" s="102"/>
      <c r="BI88" s="102"/>
    </row>
    <row r="89" spans="1:83" ht="39.950000000000003" customHeight="1">
      <c r="B89" s="810"/>
      <c r="C89" s="825"/>
      <c r="D89" s="706" t="s">
        <v>26</v>
      </c>
      <c r="E89" s="827"/>
      <c r="F89" s="524"/>
      <c r="G89" s="524"/>
      <c r="H89" s="828"/>
      <c r="I89" s="44"/>
      <c r="J89" s="44"/>
      <c r="K89" s="44"/>
      <c r="L89" s="44"/>
      <c r="M89" s="44"/>
      <c r="N89" s="44"/>
      <c r="O89" s="44"/>
      <c r="P89" s="44"/>
      <c r="Q89" s="45"/>
      <c r="R89" s="103"/>
      <c r="S89" s="57"/>
      <c r="T89" s="57"/>
      <c r="U89" s="57"/>
      <c r="V89" s="57"/>
      <c r="W89" s="57"/>
      <c r="X89" s="57"/>
      <c r="Y89" s="57"/>
      <c r="Z89" s="57"/>
      <c r="AA89" s="57"/>
      <c r="AB89" s="57"/>
      <c r="AC89" s="567"/>
      <c r="AE89" s="31" t="str">
        <f>+I91</f>
        <v>□</v>
      </c>
      <c r="AH89" s="32" t="str">
        <f>IF(AE89&amp;AE90="■□","●適合",IF(AE89&amp;AE90="□■","◆未達",IF(AE89&amp;AE90="□□","■未答","▼矛盾")))</f>
        <v>■未答</v>
      </c>
      <c r="AI89" s="33"/>
      <c r="AL89" s="28" t="s">
        <v>84</v>
      </c>
      <c r="AM89" s="35" t="s">
        <v>85</v>
      </c>
      <c r="AN89" s="35" t="s">
        <v>86</v>
      </c>
      <c r="AO89" s="35" t="s">
        <v>87</v>
      </c>
      <c r="AP89" s="35" t="s">
        <v>88</v>
      </c>
    </row>
    <row r="90" spans="1:83" ht="20.100000000000001" customHeight="1">
      <c r="B90" s="810"/>
      <c r="C90" s="825"/>
      <c r="D90" s="330"/>
      <c r="E90" s="827" t="s">
        <v>27</v>
      </c>
      <c r="F90" s="524"/>
      <c r="G90" s="524"/>
      <c r="H90" s="828"/>
      <c r="I90" s="29"/>
      <c r="J90" s="321"/>
      <c r="K90" s="29"/>
      <c r="L90" s="29"/>
      <c r="M90" s="29"/>
      <c r="N90" s="29"/>
      <c r="O90" s="321"/>
      <c r="P90" s="321"/>
      <c r="Q90" s="322"/>
      <c r="R90" s="30" t="s">
        <v>82</v>
      </c>
      <c r="S90" s="528" t="s">
        <v>157</v>
      </c>
      <c r="T90" s="528"/>
      <c r="U90" s="528"/>
      <c r="V90" s="528"/>
      <c r="W90" s="528"/>
      <c r="X90" s="528"/>
      <c r="Y90" s="528"/>
      <c r="Z90" s="528"/>
      <c r="AA90" s="528"/>
      <c r="AB90" s="648"/>
      <c r="AC90" s="568"/>
      <c r="AE90" s="1" t="str">
        <f>+I92</f>
        <v>□</v>
      </c>
      <c r="AF90" s="1" t="str">
        <f>R90</f>
        <v>□</v>
      </c>
      <c r="AG90" s="1">
        <f>IF(AF90&amp;AF91&amp;AF92&amp;AF93="□□□□",1,IF(AF90&amp;AF91&amp;AF92&amp;AF93="■□□□",1,IF(AF90&amp;AF91&amp;AF92&amp;AF93="□■□□",2,IF(AF90&amp;AF91&amp;AF92&amp;AF93="□□■□",2,IF(AF90&amp;AF91&amp;AF92&amp;AF93="□□□■",2,0)))))</f>
        <v>1</v>
      </c>
      <c r="AJ90" s="34" t="str">
        <f>IF(AG90=1,"■未答",IF(AG90=2,"◆未達",IF(AF90&amp;AF91&amp;AF92&amp;AF93="■■□□","◎無段",IF(AF90&amp;AF91&amp;AF92&amp;AF93="■□■□","●適合",IF(AF90&amp;AF91&amp;AF92&amp;AF93="■□□■","◆未達","▼矛盾")))))</f>
        <v>■未答</v>
      </c>
      <c r="AM90" s="32" t="s">
        <v>65</v>
      </c>
      <c r="AN90" s="32" t="s">
        <v>66</v>
      </c>
      <c r="AO90" s="34" t="s">
        <v>89</v>
      </c>
      <c r="AP90" s="34" t="s">
        <v>67</v>
      </c>
    </row>
    <row r="91" spans="1:83" ht="20.100000000000001" customHeight="1">
      <c r="B91" s="810"/>
      <c r="C91" s="825"/>
      <c r="D91" s="330"/>
      <c r="E91" s="827" t="s">
        <v>18</v>
      </c>
      <c r="F91" s="524"/>
      <c r="G91" s="524"/>
      <c r="H91" s="828"/>
      <c r="I91" s="39" t="s">
        <v>69</v>
      </c>
      <c r="J91" s="542" t="s">
        <v>90</v>
      </c>
      <c r="K91" s="542"/>
      <c r="L91" s="542"/>
      <c r="M91" s="542"/>
      <c r="N91" s="542"/>
      <c r="O91" s="542"/>
      <c r="P91" s="542"/>
      <c r="Q91" s="543"/>
      <c r="R91" s="37"/>
      <c r="S91" s="347"/>
      <c r="T91" s="347"/>
      <c r="U91" s="347"/>
      <c r="V91" s="347"/>
      <c r="W91" s="347"/>
      <c r="X91" s="347"/>
      <c r="Y91" s="347"/>
      <c r="Z91" s="347"/>
      <c r="AA91" s="347"/>
      <c r="AB91" s="347"/>
      <c r="AC91" s="568"/>
      <c r="AF91" s="1" t="str">
        <f>R92</f>
        <v>□</v>
      </c>
      <c r="AL91" s="28" t="s">
        <v>92</v>
      </c>
      <c r="AM91" s="40" t="s">
        <v>456</v>
      </c>
      <c r="AN91" s="40" t="s">
        <v>457</v>
      </c>
      <c r="AO91" s="40" t="s">
        <v>458</v>
      </c>
      <c r="AP91" s="40" t="s">
        <v>96</v>
      </c>
      <c r="AQ91" s="40" t="s">
        <v>95</v>
      </c>
      <c r="AR91" s="40" t="s">
        <v>93</v>
      </c>
      <c r="AS91" s="40" t="s">
        <v>97</v>
      </c>
      <c r="AT91" s="35" t="s">
        <v>88</v>
      </c>
    </row>
    <row r="92" spans="1:83" ht="20.100000000000001" customHeight="1">
      <c r="B92" s="810"/>
      <c r="C92" s="825"/>
      <c r="D92" s="330"/>
      <c r="E92" s="827" t="s">
        <v>28</v>
      </c>
      <c r="F92" s="524"/>
      <c r="G92" s="524"/>
      <c r="H92" s="828"/>
      <c r="I92" s="39" t="s">
        <v>69</v>
      </c>
      <c r="J92" s="542" t="s">
        <v>98</v>
      </c>
      <c r="K92" s="542"/>
      <c r="L92" s="542"/>
      <c r="M92" s="542"/>
      <c r="N92" s="542"/>
      <c r="O92" s="542"/>
      <c r="P92" s="542"/>
      <c r="Q92" s="543"/>
      <c r="R92" s="30" t="s">
        <v>82</v>
      </c>
      <c r="S92" s="347" t="s">
        <v>91</v>
      </c>
      <c r="T92" s="347"/>
      <c r="U92" s="347"/>
      <c r="V92" s="347"/>
      <c r="W92" s="347"/>
      <c r="X92" s="104"/>
      <c r="Y92" s="347"/>
      <c r="Z92" s="347"/>
      <c r="AA92" s="347"/>
      <c r="AB92" s="347"/>
      <c r="AC92" s="568"/>
      <c r="AF92" s="1" t="str">
        <f>+R93</f>
        <v>□</v>
      </c>
      <c r="AL92" s="28"/>
      <c r="AM92" s="32" t="s">
        <v>100</v>
      </c>
      <c r="AN92" s="32" t="s">
        <v>65</v>
      </c>
      <c r="AO92" s="32" t="s">
        <v>66</v>
      </c>
      <c r="AP92" s="32" t="s">
        <v>66</v>
      </c>
      <c r="AQ92" s="32" t="s">
        <v>66</v>
      </c>
      <c r="AR92" s="32" t="s">
        <v>66</v>
      </c>
      <c r="AS92" s="34" t="s">
        <v>89</v>
      </c>
      <c r="AT92" s="34" t="s">
        <v>67</v>
      </c>
    </row>
    <row r="93" spans="1:83" ht="20.100000000000001" customHeight="1">
      <c r="B93" s="810"/>
      <c r="C93" s="825"/>
      <c r="D93" s="330"/>
      <c r="E93" s="827" t="s">
        <v>29</v>
      </c>
      <c r="F93" s="524"/>
      <c r="G93" s="524"/>
      <c r="H93" s="828"/>
      <c r="I93" s="42"/>
      <c r="J93" s="311"/>
      <c r="K93" s="42"/>
      <c r="L93" s="311"/>
      <c r="M93" s="311"/>
      <c r="N93" s="311"/>
      <c r="O93" s="311"/>
      <c r="P93" s="311"/>
      <c r="Q93" s="312"/>
      <c r="R93" s="30" t="s">
        <v>82</v>
      </c>
      <c r="S93" s="347" t="s">
        <v>158</v>
      </c>
      <c r="T93" s="347"/>
      <c r="U93" s="347"/>
      <c r="V93" s="347"/>
      <c r="W93" s="347"/>
      <c r="X93" s="347"/>
      <c r="Y93" s="347"/>
      <c r="Z93" s="347"/>
      <c r="AA93" s="347"/>
      <c r="AB93" s="347"/>
      <c r="AC93" s="568"/>
      <c r="AF93" s="1" t="str">
        <f>+R94</f>
        <v>□</v>
      </c>
    </row>
    <row r="94" spans="1:83" ht="20.100000000000001" customHeight="1">
      <c r="B94" s="810"/>
      <c r="C94" s="825"/>
      <c r="D94" s="330"/>
      <c r="E94" s="827" t="s">
        <v>30</v>
      </c>
      <c r="F94" s="524"/>
      <c r="G94" s="524"/>
      <c r="H94" s="828"/>
      <c r="I94" s="42"/>
      <c r="J94" s="311"/>
      <c r="K94" s="42"/>
      <c r="L94" s="311"/>
      <c r="M94" s="311"/>
      <c r="N94" s="311"/>
      <c r="O94" s="311"/>
      <c r="P94" s="311"/>
      <c r="Q94" s="312"/>
      <c r="R94" s="30" t="s">
        <v>82</v>
      </c>
      <c r="S94" s="347" t="s">
        <v>159</v>
      </c>
      <c r="T94" s="347"/>
      <c r="U94" s="347"/>
      <c r="V94" s="347"/>
      <c r="W94" s="347"/>
      <c r="X94" s="347"/>
      <c r="Y94" s="347"/>
      <c r="Z94" s="347"/>
      <c r="AA94" s="347"/>
      <c r="AB94" s="347"/>
      <c r="AC94" s="568"/>
    </row>
    <row r="95" spans="1:83" ht="36" customHeight="1" thickBot="1">
      <c r="B95" s="812"/>
      <c r="C95" s="826"/>
      <c r="D95" s="345"/>
      <c r="E95" s="829" t="s">
        <v>31</v>
      </c>
      <c r="F95" s="740"/>
      <c r="G95" s="740"/>
      <c r="H95" s="830"/>
      <c r="I95" s="105"/>
      <c r="J95" s="105"/>
      <c r="K95" s="105"/>
      <c r="L95" s="105"/>
      <c r="M95" s="105"/>
      <c r="N95" s="105"/>
      <c r="O95" s="105"/>
      <c r="P95" s="105"/>
      <c r="Q95" s="106"/>
      <c r="R95" s="107"/>
      <c r="S95" s="108"/>
      <c r="T95" s="108"/>
      <c r="U95" s="108"/>
      <c r="V95" s="108"/>
      <c r="W95" s="108"/>
      <c r="X95" s="108"/>
      <c r="Y95" s="108"/>
      <c r="Z95" s="108"/>
      <c r="AA95" s="108"/>
      <c r="AB95" s="108"/>
      <c r="AC95" s="768"/>
    </row>
    <row r="96" spans="1:83" ht="15.95" customHeight="1">
      <c r="B96" s="823" t="s">
        <v>160</v>
      </c>
      <c r="C96" s="824"/>
      <c r="D96" s="529" t="s">
        <v>32</v>
      </c>
      <c r="E96" s="530"/>
      <c r="F96" s="530"/>
      <c r="G96" s="530"/>
      <c r="H96" s="531"/>
      <c r="I96" s="109" t="s">
        <v>69</v>
      </c>
      <c r="J96" s="23" t="s">
        <v>102</v>
      </c>
      <c r="K96" s="23"/>
      <c r="L96" s="23"/>
      <c r="M96" s="23"/>
      <c r="N96" s="23"/>
      <c r="O96" s="23"/>
      <c r="P96" s="23"/>
      <c r="Q96" s="24"/>
      <c r="R96" s="26"/>
      <c r="S96" s="26"/>
      <c r="T96" s="26"/>
      <c r="U96" s="26"/>
      <c r="V96" s="26"/>
      <c r="W96" s="26"/>
      <c r="X96" s="26"/>
      <c r="Y96" s="26"/>
      <c r="Z96" s="26"/>
      <c r="AA96" s="26"/>
      <c r="AB96" s="58" t="s">
        <v>103</v>
      </c>
      <c r="AC96" s="781"/>
      <c r="AE96" s="31" t="str">
        <f>+I96</f>
        <v>□</v>
      </c>
      <c r="AF96" s="1">
        <f>IF(AE97="■",1,IF(AE98="■",1,0))</f>
        <v>0</v>
      </c>
      <c r="AH96" s="34" t="str">
        <f>IF(AE96&amp;AE97&amp;AE98="■□□","◎無し",IF(AE96&amp;AE97&amp;AE98="□■□","●適合",IF(AE96&amp;AE97&amp;AE98="□□■","◆未達",IF(AE96&amp;AE97&amp;AE98="□□□","■未答","▼矛盾"))))</f>
        <v>■未答</v>
      </c>
      <c r="AI96" s="46"/>
      <c r="AL96" s="28" t="s">
        <v>104</v>
      </c>
      <c r="AM96" s="35" t="s">
        <v>105</v>
      </c>
      <c r="AN96" s="35" t="s">
        <v>106</v>
      </c>
      <c r="AO96" s="35" t="s">
        <v>107</v>
      </c>
      <c r="AP96" s="35" t="s">
        <v>108</v>
      </c>
      <c r="AQ96" s="35" t="s">
        <v>88</v>
      </c>
    </row>
    <row r="97" spans="2:45" ht="15.95" customHeight="1">
      <c r="B97" s="810"/>
      <c r="C97" s="825"/>
      <c r="D97" s="539"/>
      <c r="E97" s="540"/>
      <c r="F97" s="540"/>
      <c r="G97" s="540"/>
      <c r="H97" s="541"/>
      <c r="I97" s="48" t="s">
        <v>82</v>
      </c>
      <c r="J97" s="321" t="s">
        <v>161</v>
      </c>
      <c r="K97" s="321"/>
      <c r="L97" s="321"/>
      <c r="M97" s="321"/>
      <c r="N97" s="321"/>
      <c r="O97" s="321"/>
      <c r="P97" s="321"/>
      <c r="Q97" s="322"/>
      <c r="R97" s="527" t="s">
        <v>162</v>
      </c>
      <c r="S97" s="528"/>
      <c r="T97" s="528"/>
      <c r="U97" s="528"/>
      <c r="V97" s="528"/>
      <c r="W97" s="528"/>
      <c r="X97" s="523"/>
      <c r="Y97" s="523"/>
      <c r="Z97" s="523"/>
      <c r="AA97" s="347" t="s">
        <v>111</v>
      </c>
      <c r="AB97" s="347"/>
      <c r="AC97" s="568"/>
      <c r="AE97" s="1" t="str">
        <f>+I97</f>
        <v>□</v>
      </c>
      <c r="AF97" s="1">
        <f>+X97</f>
        <v>0</v>
      </c>
      <c r="AJ97" s="32" t="str">
        <f>IF(AF96=1,IF(AF97=0,"■未答",IF(AF97&lt;780,"◆未達","●範囲内")),"■未答")</f>
        <v>■未答</v>
      </c>
      <c r="AL97" s="28"/>
      <c r="AM97" s="32" t="s">
        <v>64</v>
      </c>
      <c r="AN97" s="32" t="s">
        <v>65</v>
      </c>
      <c r="AO97" s="32" t="s">
        <v>66</v>
      </c>
      <c r="AP97" s="34" t="s">
        <v>89</v>
      </c>
      <c r="AQ97" s="34" t="s">
        <v>67</v>
      </c>
    </row>
    <row r="98" spans="2:45" ht="15.95" customHeight="1">
      <c r="B98" s="810"/>
      <c r="C98" s="825"/>
      <c r="D98" s="532"/>
      <c r="E98" s="533"/>
      <c r="F98" s="533"/>
      <c r="G98" s="533"/>
      <c r="H98" s="534"/>
      <c r="I98" s="49" t="s">
        <v>82</v>
      </c>
      <c r="J98" s="62" t="s">
        <v>163</v>
      </c>
      <c r="K98" s="62"/>
      <c r="L98" s="62"/>
      <c r="M98" s="62"/>
      <c r="N98" s="62"/>
      <c r="O98" s="62"/>
      <c r="P98" s="62"/>
      <c r="Q98" s="63"/>
      <c r="R98" s="750" t="s">
        <v>164</v>
      </c>
      <c r="S98" s="751"/>
      <c r="T98" s="751"/>
      <c r="U98" s="751"/>
      <c r="V98" s="751"/>
      <c r="W98" s="751"/>
      <c r="X98" s="714"/>
      <c r="Y98" s="714"/>
      <c r="Z98" s="714"/>
      <c r="AA98" s="50" t="s">
        <v>111</v>
      </c>
      <c r="AB98" s="50"/>
      <c r="AC98" s="583"/>
      <c r="AE98" s="1" t="str">
        <f>+I98</f>
        <v>□</v>
      </c>
      <c r="AF98" s="1">
        <f>+X98</f>
        <v>0</v>
      </c>
      <c r="AJ98" s="32" t="str">
        <f>IF(AF96=1,IF(AF98=0,"■未答◎無段",IF(AF98&lt;750,"◆未達","●範囲内")),"■未答")</f>
        <v>■未答</v>
      </c>
    </row>
    <row r="99" spans="2:45" ht="20.25" customHeight="1">
      <c r="B99" s="810"/>
      <c r="C99" s="825"/>
      <c r="D99" s="536" t="s">
        <v>537</v>
      </c>
      <c r="E99" s="537"/>
      <c r="F99" s="537"/>
      <c r="G99" s="537"/>
      <c r="H99" s="538"/>
      <c r="I99" s="76"/>
      <c r="J99" s="44"/>
      <c r="K99" s="44"/>
      <c r="L99" s="44"/>
      <c r="M99" s="44"/>
      <c r="N99" s="44"/>
      <c r="O99" s="44"/>
      <c r="P99" s="44"/>
      <c r="Q99" s="45"/>
      <c r="R99" s="347"/>
      <c r="S99" s="347"/>
      <c r="T99" s="347"/>
      <c r="U99" s="347"/>
      <c r="V99" s="347"/>
      <c r="W99" s="347"/>
      <c r="X99" s="67"/>
      <c r="Y99" s="67"/>
      <c r="Z99" s="67"/>
      <c r="AA99" s="67"/>
      <c r="AB99" s="58" t="s">
        <v>103</v>
      </c>
      <c r="AC99" s="567"/>
      <c r="AE99" s="31" t="str">
        <f>+I100</f>
        <v>□</v>
      </c>
      <c r="AF99" s="1">
        <f>IF(AE99="■",1,IF(AE100="■",1,0))</f>
        <v>0</v>
      </c>
      <c r="AH99" s="32" t="str">
        <f>IF(AE99&amp;AE100="■□","●適合",IF(AE99&amp;AE100="□■","◆未達",IF(AE99&amp;AE100="□□","■未答","▼矛盾")))</f>
        <v>■未答</v>
      </c>
      <c r="AI99" s="33"/>
      <c r="AL99" s="28" t="s">
        <v>84</v>
      </c>
      <c r="AM99" s="35" t="s">
        <v>85</v>
      </c>
      <c r="AN99" s="35" t="s">
        <v>86</v>
      </c>
      <c r="AO99" s="35" t="s">
        <v>87</v>
      </c>
      <c r="AP99" s="35" t="s">
        <v>88</v>
      </c>
    </row>
    <row r="100" spans="2:45" ht="26.1" customHeight="1">
      <c r="B100" s="810"/>
      <c r="C100" s="825"/>
      <c r="D100" s="539"/>
      <c r="E100" s="540"/>
      <c r="F100" s="540"/>
      <c r="G100" s="540"/>
      <c r="H100" s="541"/>
      <c r="I100" s="48" t="s">
        <v>82</v>
      </c>
      <c r="J100" s="321" t="s">
        <v>165</v>
      </c>
      <c r="K100" s="321"/>
      <c r="L100" s="321"/>
      <c r="M100" s="321"/>
      <c r="N100" s="321"/>
      <c r="O100" s="321"/>
      <c r="P100" s="321"/>
      <c r="Q100" s="322"/>
      <c r="R100" s="527" t="s">
        <v>166</v>
      </c>
      <c r="S100" s="528"/>
      <c r="T100" s="528"/>
      <c r="U100" s="528"/>
      <c r="V100" s="528"/>
      <c r="W100" s="528"/>
      <c r="X100" s="523"/>
      <c r="Y100" s="523"/>
      <c r="Z100" s="523"/>
      <c r="AA100" s="347" t="s">
        <v>111</v>
      </c>
      <c r="AB100" s="347"/>
      <c r="AC100" s="568"/>
      <c r="AE100" s="1" t="str">
        <f>+I101</f>
        <v>□</v>
      </c>
      <c r="AF100" s="1">
        <f>+X100</f>
        <v>0</v>
      </c>
      <c r="AJ100" s="32" t="str">
        <f>IF(AF99=1,IF(AF100=0,"■未答",IF(AF100&lt;750,"◆未達","●範囲内")),"■未答")</f>
        <v>■未答</v>
      </c>
      <c r="AM100" s="32" t="s">
        <v>65</v>
      </c>
      <c r="AN100" s="32" t="s">
        <v>66</v>
      </c>
      <c r="AO100" s="34" t="s">
        <v>89</v>
      </c>
      <c r="AP100" s="34" t="s">
        <v>67</v>
      </c>
    </row>
    <row r="101" spans="2:45" ht="26.1" customHeight="1">
      <c r="B101" s="810"/>
      <c r="C101" s="825"/>
      <c r="D101" s="539"/>
      <c r="E101" s="540"/>
      <c r="F101" s="540"/>
      <c r="G101" s="540"/>
      <c r="H101" s="541"/>
      <c r="I101" s="48" t="s">
        <v>82</v>
      </c>
      <c r="J101" s="321" t="s">
        <v>167</v>
      </c>
      <c r="K101" s="321"/>
      <c r="L101" s="321"/>
      <c r="M101" s="321"/>
      <c r="N101" s="321"/>
      <c r="O101" s="321"/>
      <c r="P101" s="321"/>
      <c r="Q101" s="322"/>
      <c r="R101" s="527" t="s">
        <v>168</v>
      </c>
      <c r="S101" s="528"/>
      <c r="T101" s="528"/>
      <c r="U101" s="528"/>
      <c r="V101" s="528"/>
      <c r="W101" s="528"/>
      <c r="X101" s="523"/>
      <c r="Y101" s="523"/>
      <c r="Z101" s="523"/>
      <c r="AA101" s="347" t="s">
        <v>111</v>
      </c>
      <c r="AB101" s="347"/>
      <c r="AC101" s="568"/>
      <c r="AF101" s="1">
        <f>+X101</f>
        <v>0</v>
      </c>
      <c r="AJ101" s="32" t="str">
        <f>IF(AF99=1,IF(AF101=0,"■未答◎無段",IF(AF101&lt;600,"◆未達","●範囲内")),"■未答")</f>
        <v>■未答</v>
      </c>
    </row>
    <row r="102" spans="2:45" ht="21" customHeight="1" thickBot="1">
      <c r="B102" s="812"/>
      <c r="C102" s="826"/>
      <c r="D102" s="784"/>
      <c r="E102" s="703"/>
      <c r="F102" s="703"/>
      <c r="G102" s="703"/>
      <c r="H102" s="704"/>
      <c r="I102" s="110"/>
      <c r="J102" s="105"/>
      <c r="K102" s="105"/>
      <c r="L102" s="105"/>
      <c r="M102" s="105"/>
      <c r="N102" s="105"/>
      <c r="O102" s="105"/>
      <c r="P102" s="105"/>
      <c r="Q102" s="106"/>
      <c r="R102" s="108"/>
      <c r="S102" s="108"/>
      <c r="T102" s="108"/>
      <c r="U102" s="108"/>
      <c r="V102" s="111"/>
      <c r="W102" s="111"/>
      <c r="X102" s="111"/>
      <c r="Y102" s="111"/>
      <c r="Z102" s="111"/>
      <c r="AA102" s="111"/>
      <c r="AB102" s="111"/>
      <c r="AC102" s="768"/>
    </row>
    <row r="103" spans="2:45" ht="21.95" customHeight="1">
      <c r="B103" s="810" t="s">
        <v>169</v>
      </c>
      <c r="C103" s="811"/>
      <c r="D103" s="529" t="s">
        <v>581</v>
      </c>
      <c r="E103" s="530"/>
      <c r="F103" s="530"/>
      <c r="G103" s="530"/>
      <c r="H103" s="531"/>
      <c r="I103" s="48" t="s">
        <v>69</v>
      </c>
      <c r="J103" s="321" t="s">
        <v>170</v>
      </c>
      <c r="K103" s="321"/>
      <c r="L103" s="321"/>
      <c r="M103" s="29"/>
      <c r="N103" s="29"/>
      <c r="O103" s="321"/>
      <c r="P103" s="321"/>
      <c r="Q103" s="322"/>
      <c r="R103" s="25"/>
      <c r="S103" s="26"/>
      <c r="T103" s="26"/>
      <c r="U103" s="26"/>
      <c r="V103" s="26"/>
      <c r="W103" s="26"/>
      <c r="X103" s="26"/>
      <c r="Y103" s="26"/>
      <c r="Z103" s="26"/>
      <c r="AA103" s="26"/>
      <c r="AB103" s="58" t="s">
        <v>103</v>
      </c>
      <c r="AC103" s="781"/>
      <c r="AE103" s="31" t="str">
        <f>+I103</f>
        <v>□</v>
      </c>
      <c r="AH103" s="34" t="str">
        <f>IF(AE103&amp;AE104&amp;AE105&amp;AE106="■□□□","◎無し",IF(AE103&amp;AE104&amp;AE105&amp;AE106="□■□□","Ｅ適合",IF(AE103&amp;AE104&amp;AE105&amp;AE106="□□■□","●適合",IF(AE103&amp;AE104&amp;AE105&amp;AE106="□□□■","◆未達",IF(AE103&amp;AE104&amp;AE105&amp;AE106="□□□□","■未答","▼矛盾")))))</f>
        <v>■未答</v>
      </c>
      <c r="AI103" s="46"/>
      <c r="AL103" s="28" t="s">
        <v>92</v>
      </c>
      <c r="AM103" s="40" t="s">
        <v>94</v>
      </c>
      <c r="AN103" s="40" t="s">
        <v>93</v>
      </c>
      <c r="AO103" s="40" t="s">
        <v>95</v>
      </c>
      <c r="AP103" s="40" t="s">
        <v>96</v>
      </c>
      <c r="AQ103" s="40" t="s">
        <v>97</v>
      </c>
      <c r="AR103" s="40" t="s">
        <v>88</v>
      </c>
    </row>
    <row r="104" spans="2:45" ht="21.95" customHeight="1">
      <c r="B104" s="810"/>
      <c r="C104" s="811"/>
      <c r="D104" s="539"/>
      <c r="E104" s="540"/>
      <c r="F104" s="540"/>
      <c r="G104" s="540"/>
      <c r="H104" s="541"/>
      <c r="I104" s="48" t="s">
        <v>69</v>
      </c>
      <c r="J104" s="511" t="s">
        <v>550</v>
      </c>
      <c r="K104" s="511"/>
      <c r="L104" s="511"/>
      <c r="M104" s="511"/>
      <c r="N104" s="511"/>
      <c r="O104" s="511"/>
      <c r="P104" s="511"/>
      <c r="Q104" s="512"/>
      <c r="R104" s="807" t="s">
        <v>171</v>
      </c>
      <c r="S104" s="808"/>
      <c r="T104" s="523"/>
      <c r="U104" s="523"/>
      <c r="V104" s="112" t="s">
        <v>172</v>
      </c>
      <c r="W104" s="523"/>
      <c r="X104" s="523"/>
      <c r="Y104" s="347"/>
      <c r="Z104" s="347"/>
      <c r="AA104" s="347"/>
      <c r="AB104" s="347"/>
      <c r="AC104" s="568"/>
      <c r="AE104" s="1" t="str">
        <f>+I104</f>
        <v>□</v>
      </c>
      <c r="AL104" s="28"/>
      <c r="AM104" s="32" t="s">
        <v>64</v>
      </c>
      <c r="AN104" s="32" t="s">
        <v>173</v>
      </c>
      <c r="AO104" s="32" t="s">
        <v>65</v>
      </c>
      <c r="AP104" s="32" t="s">
        <v>66</v>
      </c>
      <c r="AQ104" s="34" t="s">
        <v>89</v>
      </c>
      <c r="AR104" s="34" t="s">
        <v>67</v>
      </c>
    </row>
    <row r="105" spans="2:45" ht="26.25" customHeight="1">
      <c r="B105" s="810"/>
      <c r="C105" s="811"/>
      <c r="D105" s="308"/>
      <c r="E105" s="536" t="s">
        <v>174</v>
      </c>
      <c r="F105" s="537"/>
      <c r="G105" s="537"/>
      <c r="H105" s="538"/>
      <c r="I105" s="69"/>
      <c r="J105" s="321"/>
      <c r="K105" s="321"/>
      <c r="L105" s="321"/>
      <c r="M105" s="321"/>
      <c r="N105" s="321"/>
      <c r="O105" s="321"/>
      <c r="P105" s="321"/>
      <c r="Q105" s="322"/>
      <c r="R105" s="370"/>
      <c r="S105" s="341"/>
      <c r="T105" s="341"/>
      <c r="U105" s="341"/>
      <c r="V105" s="341"/>
      <c r="W105" s="705"/>
      <c r="X105" s="705"/>
      <c r="Y105" s="341"/>
      <c r="Z105" s="341"/>
      <c r="AA105" s="347"/>
      <c r="AB105" s="59"/>
      <c r="AC105" s="568"/>
      <c r="AE105" s="1" t="str">
        <f>+I106</f>
        <v>□</v>
      </c>
      <c r="AH105" s="113">
        <f>IF(W104=0,0,T104/W104)</f>
        <v>0</v>
      </c>
      <c r="AJ105" s="32" t="str">
        <f>IF(AH105=0,"",IF(AH105&gt;(22/21),"◆過勾配","●適合"))</f>
        <v/>
      </c>
    </row>
    <row r="106" spans="2:45" ht="17.100000000000001" customHeight="1">
      <c r="B106" s="810"/>
      <c r="C106" s="811"/>
      <c r="D106" s="308"/>
      <c r="E106" s="532"/>
      <c r="F106" s="533"/>
      <c r="G106" s="533"/>
      <c r="H106" s="534"/>
      <c r="I106" s="48" t="s">
        <v>82</v>
      </c>
      <c r="J106" s="542" t="s">
        <v>175</v>
      </c>
      <c r="K106" s="542"/>
      <c r="L106" s="542"/>
      <c r="M106" s="542"/>
      <c r="N106" s="542"/>
      <c r="O106" s="542"/>
      <c r="P106" s="542"/>
      <c r="Q106" s="543"/>
      <c r="R106" s="527" t="s">
        <v>176</v>
      </c>
      <c r="S106" s="528"/>
      <c r="T106" s="528"/>
      <c r="U106" s="528"/>
      <c r="V106" s="523"/>
      <c r="W106" s="523"/>
      <c r="X106" s="347" t="s">
        <v>111</v>
      </c>
      <c r="Y106" s="347"/>
      <c r="Z106" s="347"/>
      <c r="AA106" s="347"/>
      <c r="AB106" s="59"/>
      <c r="AC106" s="568"/>
      <c r="AE106" s="1" t="str">
        <f>+I107</f>
        <v>□</v>
      </c>
      <c r="AH106" s="114" t="s">
        <v>177</v>
      </c>
    </row>
    <row r="107" spans="2:45" ht="17.100000000000001" customHeight="1">
      <c r="B107" s="810"/>
      <c r="C107" s="811"/>
      <c r="D107" s="308"/>
      <c r="E107" s="524" t="s">
        <v>178</v>
      </c>
      <c r="F107" s="525"/>
      <c r="G107" s="525"/>
      <c r="H107" s="809"/>
      <c r="I107" s="48" t="s">
        <v>82</v>
      </c>
      <c r="J107" s="511" t="s">
        <v>551</v>
      </c>
      <c r="K107" s="511"/>
      <c r="L107" s="511"/>
      <c r="M107" s="511"/>
      <c r="N107" s="511"/>
      <c r="O107" s="511"/>
      <c r="P107" s="511"/>
      <c r="Q107" s="512"/>
      <c r="R107" s="527" t="s">
        <v>180</v>
      </c>
      <c r="S107" s="528"/>
      <c r="T107" s="528"/>
      <c r="U107" s="528"/>
      <c r="V107" s="523"/>
      <c r="W107" s="523"/>
      <c r="X107" s="347" t="s">
        <v>111</v>
      </c>
      <c r="Y107" s="341"/>
      <c r="Z107" s="341"/>
      <c r="AA107" s="347"/>
      <c r="AB107" s="59"/>
      <c r="AC107" s="568"/>
      <c r="AH107" s="115" t="s">
        <v>181</v>
      </c>
      <c r="AJ107" s="34" t="str">
        <f>IF(V107&gt;0,IF(V107&lt;195,"◆195未満","●適合"),"■未答")</f>
        <v>■未答</v>
      </c>
    </row>
    <row r="108" spans="2:45" ht="17.100000000000001" customHeight="1">
      <c r="B108" s="810"/>
      <c r="C108" s="811"/>
      <c r="D108" s="308"/>
      <c r="E108" s="536" t="s">
        <v>182</v>
      </c>
      <c r="F108" s="537"/>
      <c r="G108" s="537"/>
      <c r="H108" s="538"/>
      <c r="I108" s="321"/>
      <c r="J108" s="321"/>
      <c r="K108" s="321"/>
      <c r="L108" s="321"/>
      <c r="M108" s="321"/>
      <c r="N108" s="321"/>
      <c r="O108" s="321"/>
      <c r="P108" s="321"/>
      <c r="Q108" s="322"/>
      <c r="R108" s="346"/>
      <c r="S108" s="709" t="s">
        <v>183</v>
      </c>
      <c r="T108" s="709"/>
      <c r="U108" s="709"/>
      <c r="V108" s="709"/>
      <c r="W108" s="709"/>
      <c r="X108" s="709"/>
      <c r="Y108" s="597">
        <f>+V106*2+V107</f>
        <v>0</v>
      </c>
      <c r="Z108" s="597"/>
      <c r="AA108" s="347" t="s">
        <v>111</v>
      </c>
      <c r="AB108" s="347"/>
      <c r="AC108" s="568"/>
      <c r="AH108" s="115" t="s">
        <v>184</v>
      </c>
      <c r="AJ108" s="34" t="str">
        <f>IF(Y108&gt;0,IF(AND(Y108&gt;=550,Y108&lt;=650),"●適合","◆未達"),"■未答")</f>
        <v>■未答</v>
      </c>
    </row>
    <row r="109" spans="2:45" ht="17.100000000000001" customHeight="1">
      <c r="B109" s="810"/>
      <c r="C109" s="811"/>
      <c r="D109" s="308"/>
      <c r="E109" s="539"/>
      <c r="F109" s="540"/>
      <c r="G109" s="540"/>
      <c r="H109" s="541"/>
      <c r="I109" s="321"/>
      <c r="J109" s="321"/>
      <c r="K109" s="321"/>
      <c r="L109" s="321"/>
      <c r="M109" s="321"/>
      <c r="N109" s="321"/>
      <c r="O109" s="321"/>
      <c r="P109" s="321"/>
      <c r="Q109" s="322"/>
      <c r="R109" s="527" t="s">
        <v>185</v>
      </c>
      <c r="S109" s="528"/>
      <c r="T109" s="528"/>
      <c r="U109" s="528"/>
      <c r="V109" s="523"/>
      <c r="W109" s="523"/>
      <c r="X109" s="347" t="s">
        <v>111</v>
      </c>
      <c r="Y109" s="341"/>
      <c r="Z109" s="341"/>
      <c r="AA109" s="347"/>
      <c r="AB109" s="347"/>
      <c r="AC109" s="568"/>
      <c r="AH109" s="82" t="s">
        <v>186</v>
      </c>
      <c r="AJ109" s="34" t="str">
        <f>IF(V109&gt;0,IF(V109&gt;30,"◆30超過","●適合"),"■未答")</f>
        <v>■未答</v>
      </c>
    </row>
    <row r="110" spans="2:45" ht="8.25" customHeight="1">
      <c r="B110" s="810"/>
      <c r="C110" s="811"/>
      <c r="D110" s="308"/>
      <c r="E110" s="539"/>
      <c r="F110" s="540"/>
      <c r="G110" s="540"/>
      <c r="H110" s="541"/>
      <c r="I110" s="321"/>
      <c r="J110" s="321"/>
      <c r="K110" s="321"/>
      <c r="L110" s="321"/>
      <c r="M110" s="321"/>
      <c r="N110" s="321"/>
      <c r="O110" s="321"/>
      <c r="P110" s="321"/>
      <c r="Q110" s="322"/>
      <c r="R110" s="346"/>
      <c r="S110" s="347"/>
      <c r="T110" s="347"/>
      <c r="U110" s="341"/>
      <c r="V110" s="341"/>
      <c r="W110" s="341"/>
      <c r="X110" s="341"/>
      <c r="Y110" s="341"/>
      <c r="Z110" s="347"/>
      <c r="AA110" s="347"/>
      <c r="AB110" s="347"/>
      <c r="AC110" s="568"/>
      <c r="AH110" s="82"/>
      <c r="AN110" s="99"/>
    </row>
    <row r="111" spans="2:45" ht="20.100000000000001" customHeight="1">
      <c r="B111" s="810"/>
      <c r="C111" s="811"/>
      <c r="D111" s="308"/>
      <c r="E111" s="539"/>
      <c r="F111" s="540"/>
      <c r="G111" s="540"/>
      <c r="H111" s="541"/>
      <c r="I111" s="321"/>
      <c r="J111" s="321"/>
      <c r="K111" s="321"/>
      <c r="L111" s="321"/>
      <c r="M111" s="321"/>
      <c r="N111" s="321"/>
      <c r="O111" s="321"/>
      <c r="P111" s="321"/>
      <c r="Q111" s="322"/>
      <c r="R111" s="37"/>
      <c r="S111" s="341"/>
      <c r="T111" s="341"/>
      <c r="U111" s="341"/>
      <c r="V111" s="341"/>
      <c r="W111" s="341"/>
      <c r="X111" s="341"/>
      <c r="Y111" s="341"/>
      <c r="Z111" s="347"/>
      <c r="AA111" s="347"/>
      <c r="AB111" s="347"/>
      <c r="AC111" s="568"/>
      <c r="AH111" s="82"/>
    </row>
    <row r="112" spans="2:45" ht="20.100000000000001" customHeight="1">
      <c r="B112" s="810"/>
      <c r="C112" s="811"/>
      <c r="D112" s="308"/>
      <c r="E112" s="330"/>
      <c r="F112" s="814" t="s">
        <v>187</v>
      </c>
      <c r="G112" s="815"/>
      <c r="H112" s="816"/>
      <c r="I112" s="321"/>
      <c r="J112" s="321"/>
      <c r="K112" s="321"/>
      <c r="L112" s="321"/>
      <c r="M112" s="321"/>
      <c r="N112" s="321"/>
      <c r="O112" s="321"/>
      <c r="P112" s="321"/>
      <c r="Q112" s="322"/>
      <c r="R112" s="30" t="s">
        <v>82</v>
      </c>
      <c r="S112" s="347" t="s">
        <v>188</v>
      </c>
      <c r="T112" s="347"/>
      <c r="U112" s="347"/>
      <c r="V112" s="347"/>
      <c r="W112" s="341"/>
      <c r="X112" s="341"/>
      <c r="Y112" s="341"/>
      <c r="Z112" s="347"/>
      <c r="AA112" s="347"/>
      <c r="AB112" s="347"/>
      <c r="AC112" s="568"/>
      <c r="AF112" s="1" t="str">
        <f>+R112</f>
        <v>□</v>
      </c>
      <c r="AH112" s="82" t="s">
        <v>189</v>
      </c>
      <c r="AJ112" s="34" t="str">
        <f>IF(AF112&amp;AF113&amp;AF114&amp;AF115&amp;AF116="■□□□□","◎無し",IF(AF112&amp;AF113&amp;AF114&amp;AF115&amp;AF116="□■□□□","◆寸法",IF(AF112&amp;AF113&amp;AF114&amp;AF115&amp;AF116="□□■□□","①階段",IF(AF112&amp;AF113&amp;AF114&amp;AF115&amp;AF116="□□□■□","②階段",IF(AF112&amp;AF113&amp;AF114&amp;AF115&amp;AF116="□□□□■","③階段",IF(AF112&amp;AF113&amp;AF114&amp;AF115&amp;AF116="□□□□□","■未答","▼矛盾"))))))</f>
        <v>■未答</v>
      </c>
      <c r="AL112" s="28" t="s">
        <v>190</v>
      </c>
      <c r="AM112" s="40" t="s">
        <v>191</v>
      </c>
      <c r="AN112" s="40" t="s">
        <v>192</v>
      </c>
      <c r="AO112" s="40" t="s">
        <v>193</v>
      </c>
      <c r="AP112" s="40" t="s">
        <v>194</v>
      </c>
      <c r="AQ112" s="40" t="s">
        <v>195</v>
      </c>
      <c r="AR112" s="40" t="s">
        <v>195</v>
      </c>
      <c r="AS112" s="40" t="s">
        <v>88</v>
      </c>
    </row>
    <row r="113" spans="2:45" ht="20.100000000000001" customHeight="1">
      <c r="B113" s="810"/>
      <c r="C113" s="811"/>
      <c r="D113" s="308"/>
      <c r="E113" s="330"/>
      <c r="F113" s="817"/>
      <c r="G113" s="818"/>
      <c r="H113" s="819"/>
      <c r="I113" s="321"/>
      <c r="J113" s="321"/>
      <c r="K113" s="321"/>
      <c r="L113" s="321"/>
      <c r="M113" s="321"/>
      <c r="N113" s="321"/>
      <c r="O113" s="321"/>
      <c r="P113" s="321"/>
      <c r="Q113" s="322"/>
      <c r="R113" s="30" t="s">
        <v>82</v>
      </c>
      <c r="S113" s="347" t="s">
        <v>196</v>
      </c>
      <c r="T113" s="347"/>
      <c r="U113" s="347"/>
      <c r="V113" s="347"/>
      <c r="W113" s="347"/>
      <c r="X113" s="347"/>
      <c r="Y113" s="347"/>
      <c r="Z113" s="347"/>
      <c r="AA113" s="347"/>
      <c r="AB113" s="347"/>
      <c r="AC113" s="568"/>
      <c r="AF113" s="1" t="str">
        <f>+R113</f>
        <v>□</v>
      </c>
      <c r="AL113" s="28"/>
      <c r="AM113" s="32" t="s">
        <v>64</v>
      </c>
      <c r="AN113" s="32" t="s">
        <v>197</v>
      </c>
      <c r="AO113" s="32" t="s">
        <v>198</v>
      </c>
      <c r="AP113" s="32" t="s">
        <v>199</v>
      </c>
      <c r="AQ113" s="34" t="s">
        <v>200</v>
      </c>
      <c r="AR113" s="34" t="s">
        <v>89</v>
      </c>
      <c r="AS113" s="116" t="s">
        <v>67</v>
      </c>
    </row>
    <row r="114" spans="2:45" ht="20.100000000000001" customHeight="1">
      <c r="B114" s="810"/>
      <c r="C114" s="811"/>
      <c r="D114" s="308"/>
      <c r="E114" s="330"/>
      <c r="F114" s="814" t="s">
        <v>201</v>
      </c>
      <c r="G114" s="815"/>
      <c r="H114" s="816"/>
      <c r="I114" s="321"/>
      <c r="J114" s="321"/>
      <c r="K114" s="321"/>
      <c r="L114" s="321"/>
      <c r="M114" s="321"/>
      <c r="N114" s="321"/>
      <c r="O114" s="321"/>
      <c r="P114" s="321"/>
      <c r="Q114" s="322"/>
      <c r="R114" s="30" t="s">
        <v>82</v>
      </c>
      <c r="S114" s="347" t="s">
        <v>202</v>
      </c>
      <c r="T114" s="347"/>
      <c r="U114" s="347"/>
      <c r="V114" s="347"/>
      <c r="W114" s="347"/>
      <c r="X114" s="347"/>
      <c r="Y114" s="347"/>
      <c r="Z114" s="347"/>
      <c r="AA114" s="347"/>
      <c r="AB114" s="347"/>
      <c r="AC114" s="568"/>
      <c r="AF114" s="1" t="str">
        <f>+R114</f>
        <v>□</v>
      </c>
    </row>
    <row r="115" spans="2:45" ht="20.100000000000001" customHeight="1">
      <c r="B115" s="810"/>
      <c r="C115" s="811"/>
      <c r="D115" s="308"/>
      <c r="E115" s="330"/>
      <c r="F115" s="817"/>
      <c r="G115" s="818"/>
      <c r="H115" s="819"/>
      <c r="I115" s="321"/>
      <c r="J115" s="321"/>
      <c r="K115" s="321"/>
      <c r="L115" s="321"/>
      <c r="M115" s="321"/>
      <c r="N115" s="321"/>
      <c r="O115" s="321"/>
      <c r="P115" s="321"/>
      <c r="Q115" s="322"/>
      <c r="R115" s="30" t="s">
        <v>82</v>
      </c>
      <c r="S115" s="347" t="s">
        <v>203</v>
      </c>
      <c r="T115" s="347"/>
      <c r="U115" s="347"/>
      <c r="V115" s="347"/>
      <c r="W115" s="347"/>
      <c r="X115" s="347"/>
      <c r="Y115" s="347"/>
      <c r="Z115" s="347"/>
      <c r="AA115" s="347"/>
      <c r="AB115" s="347"/>
      <c r="AC115" s="568"/>
      <c r="AF115" s="1" t="str">
        <f>+R115</f>
        <v>□</v>
      </c>
    </row>
    <row r="116" spans="2:45" ht="20.100000000000001" customHeight="1">
      <c r="B116" s="810"/>
      <c r="C116" s="811"/>
      <c r="D116" s="308"/>
      <c r="E116" s="330"/>
      <c r="F116" s="814" t="s">
        <v>204</v>
      </c>
      <c r="G116" s="815"/>
      <c r="H116" s="816"/>
      <c r="I116" s="321"/>
      <c r="J116" s="321"/>
      <c r="K116" s="321"/>
      <c r="L116" s="321"/>
      <c r="M116" s="321"/>
      <c r="N116" s="321"/>
      <c r="O116" s="321"/>
      <c r="P116" s="321"/>
      <c r="Q116" s="322"/>
      <c r="R116" s="30" t="s">
        <v>82</v>
      </c>
      <c r="S116" s="347" t="s">
        <v>205</v>
      </c>
      <c r="T116" s="347"/>
      <c r="U116" s="347"/>
      <c r="V116" s="347"/>
      <c r="W116" s="347"/>
      <c r="X116" s="347"/>
      <c r="Y116" s="347"/>
      <c r="Z116" s="347"/>
      <c r="AA116" s="347"/>
      <c r="AB116" s="347"/>
      <c r="AC116" s="568"/>
      <c r="AF116" s="1" t="str">
        <f>+R116</f>
        <v>□</v>
      </c>
    </row>
    <row r="117" spans="2:45" ht="20.100000000000001" customHeight="1" thickBot="1">
      <c r="B117" s="812"/>
      <c r="C117" s="813"/>
      <c r="D117" s="308"/>
      <c r="E117" s="330"/>
      <c r="F117" s="820"/>
      <c r="G117" s="821"/>
      <c r="H117" s="822"/>
      <c r="I117" s="105"/>
      <c r="J117" s="105"/>
      <c r="K117" s="105"/>
      <c r="L117" s="105"/>
      <c r="M117" s="105"/>
      <c r="N117" s="105"/>
      <c r="O117" s="105"/>
      <c r="P117" s="105"/>
      <c r="Q117" s="106"/>
      <c r="R117" s="107"/>
      <c r="S117" s="108"/>
      <c r="T117" s="108"/>
      <c r="U117" s="108"/>
      <c r="V117" s="108"/>
      <c r="W117" s="108"/>
      <c r="X117" s="108"/>
      <c r="Y117" s="108"/>
      <c r="Z117" s="108"/>
      <c r="AA117" s="108"/>
      <c r="AB117" s="108"/>
      <c r="AC117" s="768"/>
    </row>
    <row r="118" spans="2:45" ht="17.100000000000001" customHeight="1">
      <c r="B118" s="516" t="s">
        <v>206</v>
      </c>
      <c r="C118" s="517"/>
      <c r="D118" s="529" t="s">
        <v>33</v>
      </c>
      <c r="E118" s="530"/>
      <c r="F118" s="530"/>
      <c r="G118" s="530"/>
      <c r="H118" s="531"/>
      <c r="I118" s="117" t="s">
        <v>82</v>
      </c>
      <c r="J118" s="118" t="s">
        <v>207</v>
      </c>
      <c r="K118" s="118"/>
      <c r="L118" s="118"/>
      <c r="M118" s="118"/>
      <c r="N118" s="118"/>
      <c r="O118" s="118"/>
      <c r="P118" s="118"/>
      <c r="Q118" s="119"/>
      <c r="R118" s="120"/>
      <c r="S118" s="121"/>
      <c r="T118" s="121"/>
      <c r="U118" s="121"/>
      <c r="V118" s="121"/>
      <c r="W118" s="121"/>
      <c r="X118" s="121"/>
      <c r="Y118" s="121"/>
      <c r="Z118" s="121"/>
      <c r="AA118" s="121"/>
      <c r="AB118" s="121"/>
      <c r="AC118" s="728"/>
      <c r="AE118" s="31" t="str">
        <f>+I118</f>
        <v>□</v>
      </c>
      <c r="AH118" s="34" t="str">
        <f>IF(AE118&amp;AE119&amp;AE120="■□□","●適合",IF(AE118&amp;AE119&amp;AE120="□■□","◆未達",IF(AE118&amp;AE119&amp;AE120="□□■","◆未達",IF(AE118&amp;AE119&amp;AE120="□□□","■未答","▼矛盾"))))</f>
        <v>■未答</v>
      </c>
      <c r="AI118" s="46"/>
      <c r="AL118" s="28" t="s">
        <v>104</v>
      </c>
      <c r="AM118" s="35" t="s">
        <v>105</v>
      </c>
      <c r="AN118" s="35" t="s">
        <v>106</v>
      </c>
      <c r="AO118" s="35" t="s">
        <v>107</v>
      </c>
      <c r="AP118" s="35" t="s">
        <v>108</v>
      </c>
      <c r="AQ118" s="35" t="s">
        <v>88</v>
      </c>
    </row>
    <row r="119" spans="2:45" ht="17.100000000000001" customHeight="1">
      <c r="B119" s="518"/>
      <c r="C119" s="519"/>
      <c r="D119" s="539"/>
      <c r="E119" s="540"/>
      <c r="F119" s="540"/>
      <c r="G119" s="540"/>
      <c r="H119" s="541"/>
      <c r="I119" s="122" t="s">
        <v>82</v>
      </c>
      <c r="J119" s="317" t="s">
        <v>208</v>
      </c>
      <c r="K119" s="317"/>
      <c r="L119" s="317"/>
      <c r="M119" s="317"/>
      <c r="N119" s="317"/>
      <c r="O119" s="317"/>
      <c r="P119" s="317"/>
      <c r="Q119" s="70"/>
      <c r="R119" s="370"/>
      <c r="S119" s="341"/>
      <c r="T119" s="341"/>
      <c r="U119" s="341"/>
      <c r="V119" s="341"/>
      <c r="W119" s="341"/>
      <c r="X119" s="341"/>
      <c r="Y119" s="341"/>
      <c r="Z119" s="341"/>
      <c r="AA119" s="341"/>
      <c r="AB119" s="341"/>
      <c r="AC119" s="713"/>
      <c r="AE119" s="1" t="str">
        <f>+I119</f>
        <v>□</v>
      </c>
      <c r="AL119" s="28"/>
      <c r="AM119" s="32" t="s">
        <v>65</v>
      </c>
      <c r="AN119" s="32" t="s">
        <v>66</v>
      </c>
      <c r="AO119" s="32" t="s">
        <v>66</v>
      </c>
      <c r="AP119" s="34" t="s">
        <v>89</v>
      </c>
      <c r="AQ119" s="34" t="s">
        <v>67</v>
      </c>
    </row>
    <row r="120" spans="2:45" ht="17.100000000000001" customHeight="1">
      <c r="B120" s="518"/>
      <c r="C120" s="519"/>
      <c r="D120" s="539"/>
      <c r="E120" s="540"/>
      <c r="F120" s="540"/>
      <c r="G120" s="540"/>
      <c r="H120" s="541"/>
      <c r="I120" s="123" t="s">
        <v>82</v>
      </c>
      <c r="J120" s="73" t="s">
        <v>209</v>
      </c>
      <c r="K120" s="73"/>
      <c r="L120" s="73"/>
      <c r="M120" s="73"/>
      <c r="N120" s="73"/>
      <c r="O120" s="73"/>
      <c r="P120" s="73"/>
      <c r="Q120" s="74"/>
      <c r="R120" s="377"/>
      <c r="S120" s="366"/>
      <c r="T120" s="366"/>
      <c r="U120" s="366"/>
      <c r="V120" s="366"/>
      <c r="W120" s="366"/>
      <c r="X120" s="366"/>
      <c r="Y120" s="366"/>
      <c r="Z120" s="366"/>
      <c r="AA120" s="366"/>
      <c r="AB120" s="366"/>
      <c r="AC120" s="727"/>
      <c r="AE120" s="1" t="str">
        <f>+I120</f>
        <v>□</v>
      </c>
    </row>
    <row r="121" spans="2:45" ht="12.95" customHeight="1">
      <c r="B121" s="518"/>
      <c r="C121" s="519"/>
      <c r="D121" s="330"/>
      <c r="E121" s="124" t="s">
        <v>210</v>
      </c>
      <c r="F121" s="790" t="s">
        <v>211</v>
      </c>
      <c r="G121" s="791"/>
      <c r="H121" s="792"/>
      <c r="I121" s="125"/>
      <c r="J121" s="77"/>
      <c r="K121" s="77"/>
      <c r="L121" s="77"/>
      <c r="M121" s="77"/>
      <c r="N121" s="77"/>
      <c r="O121" s="77"/>
      <c r="P121" s="77"/>
      <c r="Q121" s="78"/>
      <c r="R121" s="66"/>
      <c r="S121" s="67"/>
      <c r="T121" s="67"/>
      <c r="U121" s="67"/>
      <c r="V121" s="67"/>
      <c r="W121" s="67"/>
      <c r="X121" s="67"/>
      <c r="Y121" s="67"/>
      <c r="Z121" s="67"/>
      <c r="AA121" s="67"/>
      <c r="AB121" s="67"/>
      <c r="AC121" s="712"/>
    </row>
    <row r="122" spans="2:45" ht="12.95" customHeight="1">
      <c r="B122" s="518"/>
      <c r="C122" s="519"/>
      <c r="D122" s="330"/>
      <c r="E122" s="126" t="s">
        <v>212</v>
      </c>
      <c r="F122" s="790" t="s">
        <v>213</v>
      </c>
      <c r="G122" s="793"/>
      <c r="H122" s="794"/>
      <c r="I122" s="316"/>
      <c r="J122" s="317"/>
      <c r="K122" s="317"/>
      <c r="L122" s="317"/>
      <c r="M122" s="317"/>
      <c r="N122" s="317"/>
      <c r="O122" s="317"/>
      <c r="P122" s="317"/>
      <c r="Q122" s="70"/>
      <c r="R122" s="370"/>
      <c r="S122" s="341"/>
      <c r="T122" s="341"/>
      <c r="U122" s="341"/>
      <c r="V122" s="341"/>
      <c r="W122" s="341"/>
      <c r="X122" s="341"/>
      <c r="Y122" s="341"/>
      <c r="Z122" s="341"/>
      <c r="AA122" s="341"/>
      <c r="AB122" s="71"/>
      <c r="AC122" s="713"/>
    </row>
    <row r="123" spans="2:45" ht="15.95" customHeight="1">
      <c r="B123" s="518"/>
      <c r="C123" s="519"/>
      <c r="D123" s="330"/>
      <c r="E123" s="706" t="s">
        <v>34</v>
      </c>
      <c r="F123" s="796" t="s">
        <v>35</v>
      </c>
      <c r="G123" s="797"/>
      <c r="H123" s="798"/>
      <c r="I123" s="48" t="s">
        <v>69</v>
      </c>
      <c r="J123" s="321" t="s">
        <v>170</v>
      </c>
      <c r="K123" s="321"/>
      <c r="L123" s="321"/>
      <c r="M123" s="29"/>
      <c r="N123" s="29"/>
      <c r="O123" s="321"/>
      <c r="P123" s="321"/>
      <c r="Q123" s="322"/>
      <c r="R123" s="370"/>
      <c r="S123" s="341"/>
      <c r="T123" s="341"/>
      <c r="U123" s="341"/>
      <c r="V123" s="341"/>
      <c r="W123" s="341"/>
      <c r="X123" s="367"/>
      <c r="Y123" s="367"/>
      <c r="Z123" s="369"/>
      <c r="AA123" s="369"/>
      <c r="AB123" s="127" t="s">
        <v>103</v>
      </c>
      <c r="AC123" s="713"/>
      <c r="AE123" s="31" t="str">
        <f t="shared" ref="AE123:AE140" si="0">+I123</f>
        <v>□</v>
      </c>
      <c r="AH123" s="34" t="str">
        <f>IF(AE123&amp;AE124&amp;AE125&amp;AE126="■□□□","◎無し",IF(AE123&amp;AE124&amp;AE125&amp;AE126="□■□□","Ｅ適合",IF(AE123&amp;AE124&amp;AE125&amp;AE126="□□■□","●適合",IF(AE123&amp;AE124&amp;AE125&amp;AE126="□□□■","◆未達",IF(AE123&amp;AE124&amp;AE125&amp;AE126="□□□□","■未答","▼矛盾")))))</f>
        <v>■未答</v>
      </c>
      <c r="AI123" s="46"/>
      <c r="AL123" s="28" t="s">
        <v>92</v>
      </c>
      <c r="AM123" s="40" t="s">
        <v>94</v>
      </c>
      <c r="AN123" s="40" t="s">
        <v>93</v>
      </c>
      <c r="AO123" s="40" t="s">
        <v>95</v>
      </c>
      <c r="AP123" s="40" t="s">
        <v>96</v>
      </c>
      <c r="AQ123" s="40" t="s">
        <v>97</v>
      </c>
      <c r="AR123" s="40" t="s">
        <v>88</v>
      </c>
    </row>
    <row r="124" spans="2:45" ht="15.95" customHeight="1">
      <c r="B124" s="518"/>
      <c r="C124" s="519"/>
      <c r="D124" s="330"/>
      <c r="E124" s="707"/>
      <c r="F124" s="733"/>
      <c r="G124" s="579"/>
      <c r="H124" s="734"/>
      <c r="I124" s="48" t="s">
        <v>69</v>
      </c>
      <c r="J124" s="321" t="s">
        <v>501</v>
      </c>
      <c r="K124" s="321"/>
      <c r="L124" s="321"/>
      <c r="M124" s="321"/>
      <c r="N124" s="321"/>
      <c r="O124" s="321"/>
      <c r="P124" s="321"/>
      <c r="Q124" s="322"/>
      <c r="R124" s="795" t="s">
        <v>214</v>
      </c>
      <c r="S124" s="705"/>
      <c r="T124" s="705"/>
      <c r="U124" s="705"/>
      <c r="V124" s="705"/>
      <c r="W124" s="705"/>
      <c r="X124" s="723" t="s">
        <v>215</v>
      </c>
      <c r="Y124" s="723"/>
      <c r="Z124" s="523"/>
      <c r="AA124" s="523"/>
      <c r="AB124" s="71"/>
      <c r="AC124" s="713"/>
      <c r="AE124" s="1" t="str">
        <f t="shared" si="0"/>
        <v>□</v>
      </c>
      <c r="AH124" s="115" t="s">
        <v>216</v>
      </c>
      <c r="AJ124" s="128" t="str">
        <f>IF(Z124=0,"■未答",DEGREES(ATAN(1/Z124)))</f>
        <v>■未答</v>
      </c>
      <c r="AL124" s="28"/>
      <c r="AM124" s="32" t="s">
        <v>64</v>
      </c>
      <c r="AN124" s="32" t="s">
        <v>173</v>
      </c>
      <c r="AO124" s="32" t="s">
        <v>65</v>
      </c>
      <c r="AP124" s="32" t="s">
        <v>66</v>
      </c>
      <c r="AQ124" s="34" t="s">
        <v>89</v>
      </c>
      <c r="AR124" s="34" t="s">
        <v>67</v>
      </c>
    </row>
    <row r="125" spans="2:45" ht="15.95" customHeight="1">
      <c r="B125" s="518"/>
      <c r="C125" s="519"/>
      <c r="D125" s="330"/>
      <c r="E125" s="707"/>
      <c r="F125" s="733"/>
      <c r="G125" s="579"/>
      <c r="H125" s="734"/>
      <c r="I125" s="48" t="s">
        <v>82</v>
      </c>
      <c r="J125" s="542" t="s">
        <v>175</v>
      </c>
      <c r="K125" s="542"/>
      <c r="L125" s="542"/>
      <c r="M125" s="542"/>
      <c r="N125" s="542"/>
      <c r="O125" s="542"/>
      <c r="P125" s="542"/>
      <c r="Q125" s="543"/>
      <c r="R125" s="521" t="s">
        <v>486</v>
      </c>
      <c r="S125" s="522"/>
      <c r="T125" s="522"/>
      <c r="U125" s="522"/>
      <c r="V125" s="122" t="s">
        <v>82</v>
      </c>
      <c r="W125" s="705" t="s">
        <v>217</v>
      </c>
      <c r="X125" s="705"/>
      <c r="Y125" s="122" t="s">
        <v>82</v>
      </c>
      <c r="Z125" s="535" t="s">
        <v>218</v>
      </c>
      <c r="AA125" s="522"/>
      <c r="AB125" s="327"/>
      <c r="AC125" s="713"/>
      <c r="AE125" s="1" t="str">
        <f t="shared" si="0"/>
        <v>□</v>
      </c>
      <c r="AH125" s="115" t="s">
        <v>142</v>
      </c>
      <c r="AJ125" s="32" t="str">
        <f>IF(AJ124&gt;45,IF(V125&amp;Y125="■□","●適合",IF(V125&amp;Y125="□■","◆未達",IF(V125&amp;Y125="□□","■未答","▼矛盾"))),IF(V125&amp;Y125="■□","◎十分",IF(V125&amp;Y125="□■","●適合",IF(V125&amp;Y125="□□","■未答","▼矛盾"))))</f>
        <v>■未答</v>
      </c>
    </row>
    <row r="126" spans="2:45" ht="32.25" customHeight="1">
      <c r="B126" s="518"/>
      <c r="C126" s="519"/>
      <c r="D126" s="330"/>
      <c r="E126" s="799"/>
      <c r="F126" s="662"/>
      <c r="G126" s="663"/>
      <c r="H126" s="664"/>
      <c r="I126" s="48" t="s">
        <v>82</v>
      </c>
      <c r="J126" s="542" t="s">
        <v>179</v>
      </c>
      <c r="K126" s="542"/>
      <c r="L126" s="542"/>
      <c r="M126" s="542"/>
      <c r="N126" s="542"/>
      <c r="O126" s="542"/>
      <c r="P126" s="542"/>
      <c r="Q126" s="543"/>
      <c r="R126" s="802" t="s">
        <v>219</v>
      </c>
      <c r="S126" s="803"/>
      <c r="T126" s="803"/>
      <c r="U126" s="803"/>
      <c r="V126" s="803"/>
      <c r="W126" s="803"/>
      <c r="X126" s="510"/>
      <c r="Y126" s="510"/>
      <c r="Z126" s="510"/>
      <c r="AA126" s="366" t="s">
        <v>111</v>
      </c>
      <c r="AB126" s="65"/>
      <c r="AC126" s="727"/>
      <c r="AE126" s="1" t="str">
        <f t="shared" si="0"/>
        <v>□</v>
      </c>
      <c r="AH126" s="115" t="s">
        <v>220</v>
      </c>
      <c r="AJ126" s="34" t="str">
        <f>IF(X126&gt;0,IF(X126&lt;700,"◆低すぎ",IF(X126&gt;900,"◆高すぎ","●適合")),"■未答")</f>
        <v>■未答</v>
      </c>
    </row>
    <row r="127" spans="2:45" ht="12" customHeight="1">
      <c r="B127" s="518"/>
      <c r="C127" s="519"/>
      <c r="D127" s="330"/>
      <c r="E127" s="804" t="s">
        <v>36</v>
      </c>
      <c r="F127" s="796" t="s">
        <v>37</v>
      </c>
      <c r="G127" s="797"/>
      <c r="H127" s="798"/>
      <c r="I127" s="389" t="s">
        <v>69</v>
      </c>
      <c r="J127" s="508" t="s">
        <v>580</v>
      </c>
      <c r="K127" s="508"/>
      <c r="L127" s="508"/>
      <c r="M127" s="508"/>
      <c r="N127" s="508"/>
      <c r="O127" s="508"/>
      <c r="P127" s="508"/>
      <c r="Q127" s="509"/>
      <c r="R127" s="57"/>
      <c r="S127" s="57"/>
      <c r="T127" s="57"/>
      <c r="U127" s="57"/>
      <c r="V127" s="57"/>
      <c r="W127" s="57"/>
      <c r="X127" s="57"/>
      <c r="Y127" s="57"/>
      <c r="Z127" s="57"/>
      <c r="AA127" s="57"/>
      <c r="AB127" s="57"/>
      <c r="AC127" s="354"/>
      <c r="AE127" s="31" t="str">
        <f t="shared" si="0"/>
        <v>□</v>
      </c>
      <c r="AH127" s="34" t="str">
        <f>IF(AE127&amp;AE128&amp;AE129="■□□","◎無し",IF(AE127&amp;AE128&amp;AE129="□■□","●適合",IF(AE127&amp;AE128&amp;AE129="□□■","◆未達",IF(AE127&amp;AE128&amp;AE129="□□□","■未答","▼矛盾"))))</f>
        <v>■未答</v>
      </c>
      <c r="AI127" s="46"/>
      <c r="AL127" s="321" t="s">
        <v>104</v>
      </c>
      <c r="AM127" s="35" t="s">
        <v>105</v>
      </c>
      <c r="AN127" s="35" t="s">
        <v>106</v>
      </c>
      <c r="AO127" s="35" t="s">
        <v>107</v>
      </c>
      <c r="AP127" s="35" t="s">
        <v>108</v>
      </c>
      <c r="AQ127" s="35" t="s">
        <v>88</v>
      </c>
    </row>
    <row r="128" spans="2:45" ht="12" customHeight="1">
      <c r="B128" s="518"/>
      <c r="C128" s="519"/>
      <c r="D128" s="330"/>
      <c r="E128" s="805"/>
      <c r="F128" s="733"/>
      <c r="G128" s="579"/>
      <c r="H128" s="734"/>
      <c r="I128" s="48" t="s">
        <v>82</v>
      </c>
      <c r="J128" s="542" t="s">
        <v>221</v>
      </c>
      <c r="K128" s="542"/>
      <c r="L128" s="542"/>
      <c r="M128" s="542"/>
      <c r="N128" s="542"/>
      <c r="O128" s="542"/>
      <c r="P128" s="542"/>
      <c r="Q128" s="543"/>
      <c r="R128" s="347"/>
      <c r="S128" s="347"/>
      <c r="T128" s="347"/>
      <c r="U128" s="347"/>
      <c r="V128" s="347"/>
      <c r="W128" s="347"/>
      <c r="X128" s="347"/>
      <c r="Y128" s="347"/>
      <c r="Z128" s="347"/>
      <c r="AA128" s="347"/>
      <c r="AB128" s="347"/>
      <c r="AC128" s="568"/>
      <c r="AE128" s="1" t="str">
        <f t="shared" si="0"/>
        <v>□</v>
      </c>
      <c r="AI128" s="33"/>
      <c r="AL128" s="321"/>
      <c r="AM128" s="32" t="s">
        <v>64</v>
      </c>
      <c r="AN128" s="32" t="s">
        <v>65</v>
      </c>
      <c r="AO128" s="32" t="s">
        <v>66</v>
      </c>
      <c r="AP128" s="34" t="s">
        <v>89</v>
      </c>
      <c r="AQ128" s="34" t="s">
        <v>67</v>
      </c>
    </row>
    <row r="129" spans="2:44" ht="12" customHeight="1">
      <c r="B129" s="518"/>
      <c r="C129" s="519"/>
      <c r="D129" s="330"/>
      <c r="E129" s="806"/>
      <c r="F129" s="662"/>
      <c r="G129" s="663"/>
      <c r="H129" s="664"/>
      <c r="I129" s="49" t="s">
        <v>82</v>
      </c>
      <c r="J129" s="553" t="s">
        <v>222</v>
      </c>
      <c r="K129" s="553"/>
      <c r="L129" s="553"/>
      <c r="M129" s="553"/>
      <c r="N129" s="553"/>
      <c r="O129" s="553"/>
      <c r="P129" s="553"/>
      <c r="Q129" s="554"/>
      <c r="R129" s="50"/>
      <c r="S129" s="50"/>
      <c r="T129" s="50"/>
      <c r="U129" s="50"/>
      <c r="V129" s="50"/>
      <c r="W129" s="50"/>
      <c r="X129" s="50"/>
      <c r="Y129" s="50"/>
      <c r="Z129" s="50"/>
      <c r="AA129" s="50"/>
      <c r="AB129" s="50"/>
      <c r="AC129" s="583"/>
      <c r="AE129" s="1" t="str">
        <f t="shared" si="0"/>
        <v>□</v>
      </c>
    </row>
    <row r="130" spans="2:44" ht="12" customHeight="1">
      <c r="B130" s="518"/>
      <c r="C130" s="519"/>
      <c r="D130" s="330"/>
      <c r="E130" s="706" t="s">
        <v>38</v>
      </c>
      <c r="F130" s="796" t="s">
        <v>39</v>
      </c>
      <c r="G130" s="797"/>
      <c r="H130" s="798"/>
      <c r="I130" s="43" t="s">
        <v>69</v>
      </c>
      <c r="J130" s="508" t="s">
        <v>223</v>
      </c>
      <c r="K130" s="508"/>
      <c r="L130" s="508"/>
      <c r="M130" s="508"/>
      <c r="N130" s="508"/>
      <c r="O130" s="508"/>
      <c r="P130" s="508"/>
      <c r="Q130" s="509"/>
      <c r="R130" s="57"/>
      <c r="S130" s="57"/>
      <c r="T130" s="57"/>
      <c r="U130" s="57"/>
      <c r="V130" s="57"/>
      <c r="W130" s="57"/>
      <c r="X130" s="57"/>
      <c r="Y130" s="57"/>
      <c r="Z130" s="57"/>
      <c r="AA130" s="57"/>
      <c r="AB130" s="57"/>
      <c r="AC130" s="567"/>
      <c r="AE130" s="31" t="str">
        <f t="shared" si="0"/>
        <v>□</v>
      </c>
      <c r="AH130" s="34" t="str">
        <f>IF(AE130&amp;AE131&amp;AE132="■□□","◎無し",IF(AE130&amp;AE131&amp;AE132="□■□","●適合",IF(AE130&amp;AE131&amp;AE132="□□■","◆未達",IF(AE130&amp;AE131&amp;AE132="□□□","■未答","▼矛盾"))))</f>
        <v>■未答</v>
      </c>
      <c r="AI130" s="46"/>
      <c r="AL130" s="28" t="s">
        <v>104</v>
      </c>
      <c r="AM130" s="35" t="s">
        <v>105</v>
      </c>
      <c r="AN130" s="35" t="s">
        <v>106</v>
      </c>
      <c r="AO130" s="35" t="s">
        <v>107</v>
      </c>
      <c r="AP130" s="35" t="s">
        <v>108</v>
      </c>
      <c r="AQ130" s="35" t="s">
        <v>88</v>
      </c>
    </row>
    <row r="131" spans="2:44" ht="12" customHeight="1">
      <c r="B131" s="518"/>
      <c r="C131" s="519"/>
      <c r="D131" s="330"/>
      <c r="E131" s="707"/>
      <c r="F131" s="733"/>
      <c r="G131" s="579"/>
      <c r="H131" s="734"/>
      <c r="I131" s="48" t="s">
        <v>82</v>
      </c>
      <c r="J131" s="542" t="s">
        <v>221</v>
      </c>
      <c r="K131" s="542"/>
      <c r="L131" s="542"/>
      <c r="M131" s="542"/>
      <c r="N131" s="542"/>
      <c r="O131" s="542"/>
      <c r="P131" s="542"/>
      <c r="Q131" s="543"/>
      <c r="R131" s="347"/>
      <c r="S131" s="347"/>
      <c r="T131" s="347"/>
      <c r="U131" s="347"/>
      <c r="V131" s="347"/>
      <c r="W131" s="347"/>
      <c r="X131" s="347"/>
      <c r="Y131" s="347"/>
      <c r="Z131" s="347"/>
      <c r="AA131" s="347"/>
      <c r="AB131" s="347"/>
      <c r="AC131" s="568"/>
      <c r="AE131" s="1" t="str">
        <f t="shared" si="0"/>
        <v>□</v>
      </c>
      <c r="AL131" s="28"/>
      <c r="AM131" s="32" t="s">
        <v>64</v>
      </c>
      <c r="AN131" s="32" t="s">
        <v>65</v>
      </c>
      <c r="AO131" s="32" t="s">
        <v>66</v>
      </c>
      <c r="AP131" s="34" t="s">
        <v>89</v>
      </c>
      <c r="AQ131" s="34" t="s">
        <v>67</v>
      </c>
    </row>
    <row r="132" spans="2:44" ht="12" customHeight="1">
      <c r="B132" s="518"/>
      <c r="C132" s="519"/>
      <c r="D132" s="330"/>
      <c r="E132" s="799"/>
      <c r="F132" s="662"/>
      <c r="G132" s="663"/>
      <c r="H132" s="664"/>
      <c r="I132" s="49" t="s">
        <v>82</v>
      </c>
      <c r="J132" s="553" t="s">
        <v>222</v>
      </c>
      <c r="K132" s="553"/>
      <c r="L132" s="553"/>
      <c r="M132" s="553"/>
      <c r="N132" s="553"/>
      <c r="O132" s="553"/>
      <c r="P132" s="553"/>
      <c r="Q132" s="554"/>
      <c r="R132" s="50"/>
      <c r="S132" s="50"/>
      <c r="T132" s="50"/>
      <c r="U132" s="50"/>
      <c r="V132" s="50"/>
      <c r="W132" s="50"/>
      <c r="X132" s="50"/>
      <c r="Y132" s="50"/>
      <c r="Z132" s="50"/>
      <c r="AA132" s="50"/>
      <c r="AB132" s="50"/>
      <c r="AC132" s="583"/>
      <c r="AE132" s="1" t="str">
        <f t="shared" si="0"/>
        <v>□</v>
      </c>
    </row>
    <row r="133" spans="2:44" ht="26.1" customHeight="1">
      <c r="B133" s="518"/>
      <c r="C133" s="519"/>
      <c r="D133" s="330"/>
      <c r="E133" s="706" t="s">
        <v>224</v>
      </c>
      <c r="F133" s="796" t="s">
        <v>225</v>
      </c>
      <c r="G133" s="797"/>
      <c r="H133" s="798"/>
      <c r="I133" s="48" t="s">
        <v>82</v>
      </c>
      <c r="J133" s="800" t="s">
        <v>226</v>
      </c>
      <c r="K133" s="800"/>
      <c r="L133" s="800"/>
      <c r="M133" s="800"/>
      <c r="N133" s="800"/>
      <c r="O133" s="800"/>
      <c r="P133" s="800"/>
      <c r="Q133" s="801"/>
      <c r="R133" s="103"/>
      <c r="S133" s="57"/>
      <c r="T133" s="57"/>
      <c r="U133" s="57"/>
      <c r="V133" s="57"/>
      <c r="W133" s="57"/>
      <c r="X133" s="57"/>
      <c r="Y133" s="57"/>
      <c r="Z133" s="57"/>
      <c r="AA133" s="57"/>
      <c r="AB133" s="57"/>
      <c r="AC133" s="567"/>
      <c r="AE133" s="31" t="str">
        <f t="shared" si="0"/>
        <v>□</v>
      </c>
      <c r="AH133" s="34" t="str">
        <f>IF(AE133&amp;AE134&amp;AE135&amp;AE136="■□□□","◎無し",IF(AE133&amp;AE134&amp;AE135&amp;AE136="□■□□","●適済",IF(AE133&amp;AE134&amp;AE135&amp;AE136="□□■□","●適合",IF(AE133&amp;AE134&amp;AE135&amp;AE136="□□□■","◆未達",IF(AE133&amp;AE134&amp;AE135&amp;AE136="□□□□","■未答","▼矛盾")))))</f>
        <v>■未答</v>
      </c>
      <c r="AI133" s="46"/>
      <c r="AL133" s="28" t="s">
        <v>92</v>
      </c>
      <c r="AM133" s="40" t="s">
        <v>94</v>
      </c>
      <c r="AN133" s="40" t="s">
        <v>93</v>
      </c>
      <c r="AO133" s="40" t="s">
        <v>95</v>
      </c>
      <c r="AP133" s="40" t="s">
        <v>96</v>
      </c>
      <c r="AQ133" s="40" t="s">
        <v>97</v>
      </c>
      <c r="AR133" s="40" t="s">
        <v>88</v>
      </c>
    </row>
    <row r="134" spans="2:44" ht="12" customHeight="1">
      <c r="B134" s="518"/>
      <c r="C134" s="519"/>
      <c r="D134" s="330"/>
      <c r="E134" s="707"/>
      <c r="F134" s="733"/>
      <c r="G134" s="579"/>
      <c r="H134" s="734"/>
      <c r="I134" s="48" t="s">
        <v>82</v>
      </c>
      <c r="J134" s="542" t="s">
        <v>221</v>
      </c>
      <c r="K134" s="542"/>
      <c r="L134" s="542"/>
      <c r="M134" s="542"/>
      <c r="N134" s="542"/>
      <c r="O134" s="542"/>
      <c r="P134" s="542"/>
      <c r="Q134" s="543"/>
      <c r="R134" s="346"/>
      <c r="S134" s="347"/>
      <c r="T134" s="347"/>
      <c r="U134" s="347"/>
      <c r="V134" s="347"/>
      <c r="W134" s="347"/>
      <c r="X134" s="347"/>
      <c r="Y134" s="347"/>
      <c r="Z134" s="347"/>
      <c r="AA134" s="347"/>
      <c r="AB134" s="347"/>
      <c r="AC134" s="568"/>
      <c r="AE134" s="1" t="str">
        <f t="shared" si="0"/>
        <v>□</v>
      </c>
      <c r="AL134" s="28"/>
      <c r="AM134" s="32" t="s">
        <v>64</v>
      </c>
      <c r="AN134" s="32" t="s">
        <v>227</v>
      </c>
      <c r="AO134" s="32" t="s">
        <v>65</v>
      </c>
      <c r="AP134" s="32" t="s">
        <v>66</v>
      </c>
      <c r="AQ134" s="34" t="s">
        <v>89</v>
      </c>
      <c r="AR134" s="34" t="s">
        <v>67</v>
      </c>
    </row>
    <row r="135" spans="2:44" ht="12" customHeight="1">
      <c r="B135" s="518"/>
      <c r="C135" s="519"/>
      <c r="D135" s="330"/>
      <c r="E135" s="707"/>
      <c r="F135" s="733"/>
      <c r="G135" s="579"/>
      <c r="H135" s="734"/>
      <c r="I135" s="48" t="s">
        <v>82</v>
      </c>
      <c r="J135" s="542" t="s">
        <v>228</v>
      </c>
      <c r="K135" s="542"/>
      <c r="L135" s="542"/>
      <c r="M135" s="542"/>
      <c r="N135" s="542"/>
      <c r="O135" s="542"/>
      <c r="P135" s="542"/>
      <c r="Q135" s="543"/>
      <c r="R135" s="346"/>
      <c r="S135" s="347"/>
      <c r="T135" s="347"/>
      <c r="U135" s="347"/>
      <c r="V135" s="347"/>
      <c r="W135" s="347"/>
      <c r="X135" s="347"/>
      <c r="Y135" s="347"/>
      <c r="Z135" s="347"/>
      <c r="AA135" s="347"/>
      <c r="AB135" s="347"/>
      <c r="AC135" s="568"/>
      <c r="AE135" s="1" t="str">
        <f t="shared" si="0"/>
        <v>□</v>
      </c>
    </row>
    <row r="136" spans="2:44" ht="12" customHeight="1">
      <c r="B136" s="518"/>
      <c r="C136" s="519"/>
      <c r="D136" s="330"/>
      <c r="E136" s="799"/>
      <c r="F136" s="662"/>
      <c r="G136" s="663"/>
      <c r="H136" s="664"/>
      <c r="I136" s="49" t="s">
        <v>82</v>
      </c>
      <c r="J136" s="553" t="s">
        <v>222</v>
      </c>
      <c r="K136" s="553"/>
      <c r="L136" s="553"/>
      <c r="M136" s="553"/>
      <c r="N136" s="553"/>
      <c r="O136" s="553"/>
      <c r="P136" s="553"/>
      <c r="Q136" s="554"/>
      <c r="R136" s="129"/>
      <c r="S136" s="50"/>
      <c r="T136" s="50"/>
      <c r="U136" s="50"/>
      <c r="V136" s="50"/>
      <c r="W136" s="50"/>
      <c r="X136" s="50"/>
      <c r="Y136" s="50"/>
      <c r="Z136" s="50"/>
      <c r="AA136" s="50"/>
      <c r="AB136" s="50"/>
      <c r="AC136" s="583"/>
      <c r="AE136" s="1" t="str">
        <f t="shared" si="0"/>
        <v>□</v>
      </c>
    </row>
    <row r="137" spans="2:44" ht="12" customHeight="1">
      <c r="B137" s="518"/>
      <c r="C137" s="519"/>
      <c r="D137" s="330"/>
      <c r="E137" s="706" t="s">
        <v>229</v>
      </c>
      <c r="F137" s="796" t="s">
        <v>230</v>
      </c>
      <c r="G137" s="797"/>
      <c r="H137" s="798"/>
      <c r="I137" s="43" t="s">
        <v>69</v>
      </c>
      <c r="J137" s="508" t="s">
        <v>231</v>
      </c>
      <c r="K137" s="508"/>
      <c r="L137" s="508"/>
      <c r="M137" s="508"/>
      <c r="N137" s="508"/>
      <c r="O137" s="508"/>
      <c r="P137" s="508"/>
      <c r="Q137" s="509"/>
      <c r="R137" s="103"/>
      <c r="S137" s="57"/>
      <c r="T137" s="57"/>
      <c r="U137" s="57"/>
      <c r="V137" s="57"/>
      <c r="W137" s="57"/>
      <c r="X137" s="57"/>
      <c r="Y137" s="57"/>
      <c r="Z137" s="57"/>
      <c r="AA137" s="57"/>
      <c r="AB137" s="57"/>
      <c r="AC137" s="567"/>
      <c r="AE137" s="31" t="str">
        <f t="shared" si="0"/>
        <v>□</v>
      </c>
      <c r="AH137" s="34" t="str">
        <f>IF(AE137&amp;AE138&amp;AE139&amp;AE140="■□□□","◎無し",IF(AE137&amp;AE138&amp;AE139&amp;AE140="□■□□","●適済",IF(AE137&amp;AE138&amp;AE139&amp;AE140="□□■□","●適合",IF(AE137&amp;AE138&amp;AE139&amp;AE140="□□□■","◆未達",IF(AE137&amp;AE138&amp;AE139&amp;AE140="□□□□","■未答","▼矛盾")))))</f>
        <v>■未答</v>
      </c>
      <c r="AI137" s="46"/>
      <c r="AL137" s="28" t="s">
        <v>92</v>
      </c>
      <c r="AM137" s="40" t="s">
        <v>94</v>
      </c>
      <c r="AN137" s="40" t="s">
        <v>93</v>
      </c>
      <c r="AO137" s="40" t="s">
        <v>95</v>
      </c>
      <c r="AP137" s="40" t="s">
        <v>96</v>
      </c>
      <c r="AQ137" s="40" t="s">
        <v>97</v>
      </c>
      <c r="AR137" s="40" t="s">
        <v>88</v>
      </c>
    </row>
    <row r="138" spans="2:44" ht="12" customHeight="1">
      <c r="B138" s="518"/>
      <c r="C138" s="519"/>
      <c r="D138" s="330"/>
      <c r="E138" s="707"/>
      <c r="F138" s="733"/>
      <c r="G138" s="579"/>
      <c r="H138" s="734"/>
      <c r="I138" s="48" t="s">
        <v>82</v>
      </c>
      <c r="J138" s="542" t="s">
        <v>221</v>
      </c>
      <c r="K138" s="542"/>
      <c r="L138" s="542"/>
      <c r="M138" s="542"/>
      <c r="N138" s="542"/>
      <c r="O138" s="542"/>
      <c r="P138" s="542"/>
      <c r="Q138" s="543"/>
      <c r="R138" s="346"/>
      <c r="S138" s="347"/>
      <c r="T138" s="347"/>
      <c r="U138" s="347"/>
      <c r="V138" s="347"/>
      <c r="W138" s="347"/>
      <c r="X138" s="347"/>
      <c r="Y138" s="347"/>
      <c r="Z138" s="347"/>
      <c r="AA138" s="347"/>
      <c r="AB138" s="347"/>
      <c r="AC138" s="568"/>
      <c r="AE138" s="1" t="str">
        <f t="shared" si="0"/>
        <v>□</v>
      </c>
      <c r="AL138" s="28"/>
      <c r="AM138" s="32" t="s">
        <v>64</v>
      </c>
      <c r="AN138" s="32" t="s">
        <v>227</v>
      </c>
      <c r="AO138" s="32" t="s">
        <v>65</v>
      </c>
      <c r="AP138" s="32" t="s">
        <v>66</v>
      </c>
      <c r="AQ138" s="34" t="s">
        <v>89</v>
      </c>
      <c r="AR138" s="34" t="s">
        <v>67</v>
      </c>
    </row>
    <row r="139" spans="2:44" ht="12" customHeight="1">
      <c r="B139" s="518"/>
      <c r="C139" s="519"/>
      <c r="D139" s="330"/>
      <c r="E139" s="707"/>
      <c r="F139" s="733"/>
      <c r="G139" s="579"/>
      <c r="H139" s="734"/>
      <c r="I139" s="48" t="s">
        <v>82</v>
      </c>
      <c r="J139" s="542" t="s">
        <v>228</v>
      </c>
      <c r="K139" s="542"/>
      <c r="L139" s="542"/>
      <c r="M139" s="542"/>
      <c r="N139" s="542"/>
      <c r="O139" s="542"/>
      <c r="P139" s="542"/>
      <c r="Q139" s="543"/>
      <c r="R139" s="346"/>
      <c r="S139" s="347"/>
      <c r="T139" s="347"/>
      <c r="U139" s="347"/>
      <c r="V139" s="347"/>
      <c r="W139" s="347"/>
      <c r="X139" s="347"/>
      <c r="Y139" s="347"/>
      <c r="Z139" s="347"/>
      <c r="AA139" s="347"/>
      <c r="AB139" s="347"/>
      <c r="AC139" s="568"/>
      <c r="AE139" s="1" t="str">
        <f t="shared" si="0"/>
        <v>□</v>
      </c>
    </row>
    <row r="140" spans="2:44" ht="12" customHeight="1">
      <c r="B140" s="518"/>
      <c r="C140" s="519"/>
      <c r="D140" s="330"/>
      <c r="E140" s="707"/>
      <c r="F140" s="733"/>
      <c r="G140" s="579"/>
      <c r="H140" s="734"/>
      <c r="I140" s="49" t="s">
        <v>82</v>
      </c>
      <c r="J140" s="553" t="s">
        <v>222</v>
      </c>
      <c r="K140" s="553"/>
      <c r="L140" s="553"/>
      <c r="M140" s="553"/>
      <c r="N140" s="553"/>
      <c r="O140" s="553"/>
      <c r="P140" s="553"/>
      <c r="Q140" s="554"/>
      <c r="R140" s="129"/>
      <c r="S140" s="50"/>
      <c r="T140" s="50"/>
      <c r="U140" s="50"/>
      <c r="V140" s="50"/>
      <c r="W140" s="50"/>
      <c r="X140" s="50"/>
      <c r="Y140" s="50"/>
      <c r="Z140" s="50"/>
      <c r="AA140" s="50"/>
      <c r="AB140" s="50"/>
      <c r="AC140" s="583"/>
      <c r="AE140" s="1" t="str">
        <f t="shared" si="0"/>
        <v>□</v>
      </c>
    </row>
    <row r="141" spans="2:44" ht="3.75" customHeight="1">
      <c r="B141" s="518"/>
      <c r="C141" s="519"/>
      <c r="D141" s="561" t="s">
        <v>40</v>
      </c>
      <c r="E141" s="562"/>
      <c r="F141" s="562"/>
      <c r="G141" s="562"/>
      <c r="H141" s="563"/>
      <c r="I141" s="76"/>
      <c r="J141" s="314"/>
      <c r="K141" s="314"/>
      <c r="L141" s="314"/>
      <c r="M141" s="314"/>
      <c r="N141" s="314"/>
      <c r="O141" s="314"/>
      <c r="P141" s="314"/>
      <c r="Q141" s="315"/>
      <c r="R141" s="103"/>
      <c r="S141" s="57"/>
      <c r="T141" s="57"/>
      <c r="U141" s="57"/>
      <c r="V141" s="57"/>
      <c r="W141" s="57"/>
      <c r="X141" s="57"/>
      <c r="Y141" s="57"/>
      <c r="Z141" s="57"/>
      <c r="AA141" s="57"/>
      <c r="AB141" s="57"/>
      <c r="AC141" s="567"/>
    </row>
    <row r="142" spans="2:44" ht="18" customHeight="1">
      <c r="B142" s="518"/>
      <c r="C142" s="519"/>
      <c r="D142" s="564"/>
      <c r="E142" s="565"/>
      <c r="F142" s="565"/>
      <c r="G142" s="565"/>
      <c r="H142" s="566"/>
      <c r="I142" s="39" t="s">
        <v>82</v>
      </c>
      <c r="J142" s="317" t="s">
        <v>207</v>
      </c>
      <c r="K142" s="317"/>
      <c r="L142" s="317"/>
      <c r="M142" s="317"/>
      <c r="N142" s="317"/>
      <c r="O142" s="392"/>
      <c r="P142" s="392"/>
      <c r="Q142" s="393"/>
      <c r="R142" s="481"/>
      <c r="S142" s="490"/>
      <c r="T142" s="490"/>
      <c r="U142" s="490"/>
      <c r="V142" s="490"/>
      <c r="W142" s="490"/>
      <c r="X142" s="490"/>
      <c r="Y142" s="490"/>
      <c r="Z142" s="490"/>
      <c r="AA142" s="490"/>
      <c r="AB142" s="491"/>
      <c r="AC142" s="568"/>
      <c r="AE142" s="31" t="str">
        <f>+I142</f>
        <v>□</v>
      </c>
      <c r="AH142" s="34" t="str">
        <f>IF(AE142&amp;AE143&amp;AE144="■□□","●適合",IF(AE142&amp;AE143&amp;AE144="□■□","◆未達",IF(AE142&amp;AE143&amp;AE144="□□■","◆未達",IF(AE142&amp;AE143&amp;AE144="□□□","■未答","▼矛盾"))))</f>
        <v>■未答</v>
      </c>
      <c r="AI142" s="46"/>
      <c r="AL142" s="28" t="s">
        <v>104</v>
      </c>
      <c r="AM142" s="35" t="s">
        <v>105</v>
      </c>
      <c r="AN142" s="35" t="s">
        <v>106</v>
      </c>
      <c r="AO142" s="35" t="s">
        <v>107</v>
      </c>
      <c r="AP142" s="35" t="s">
        <v>108</v>
      </c>
      <c r="AQ142" s="35" t="s">
        <v>88</v>
      </c>
    </row>
    <row r="143" spans="2:44" ht="18" customHeight="1">
      <c r="B143" s="518"/>
      <c r="C143" s="519"/>
      <c r="D143" s="564"/>
      <c r="E143" s="565"/>
      <c r="F143" s="565"/>
      <c r="G143" s="565"/>
      <c r="H143" s="566"/>
      <c r="I143" s="39" t="s">
        <v>82</v>
      </c>
      <c r="J143" s="317" t="s">
        <v>208</v>
      </c>
      <c r="K143" s="317"/>
      <c r="L143" s="317"/>
      <c r="M143" s="317"/>
      <c r="N143" s="317"/>
      <c r="O143" s="392"/>
      <c r="P143" s="392"/>
      <c r="Q143" s="393"/>
      <c r="R143" s="481"/>
      <c r="S143" s="490"/>
      <c r="T143" s="490"/>
      <c r="U143" s="490"/>
      <c r="V143" s="490"/>
      <c r="W143" s="490"/>
      <c r="X143" s="490"/>
      <c r="Y143" s="490"/>
      <c r="Z143" s="490"/>
      <c r="AA143" s="490"/>
      <c r="AB143" s="491"/>
      <c r="AC143" s="568"/>
      <c r="AE143" s="1" t="str">
        <f>+I143</f>
        <v>□</v>
      </c>
      <c r="AL143" s="28"/>
      <c r="AM143" s="32" t="s">
        <v>65</v>
      </c>
      <c r="AN143" s="32" t="s">
        <v>66</v>
      </c>
      <c r="AO143" s="32" t="s">
        <v>66</v>
      </c>
      <c r="AP143" s="34" t="s">
        <v>89</v>
      </c>
      <c r="AQ143" s="34" t="s">
        <v>67</v>
      </c>
    </row>
    <row r="144" spans="2:44" ht="18" customHeight="1">
      <c r="B144" s="518"/>
      <c r="C144" s="519"/>
      <c r="D144" s="564"/>
      <c r="E144" s="565"/>
      <c r="F144" s="565"/>
      <c r="G144" s="565"/>
      <c r="H144" s="566"/>
      <c r="I144" s="39" t="s">
        <v>82</v>
      </c>
      <c r="J144" s="317" t="s">
        <v>209</v>
      </c>
      <c r="K144" s="317"/>
      <c r="L144" s="317"/>
      <c r="M144" s="317"/>
      <c r="N144" s="317"/>
      <c r="O144" s="392"/>
      <c r="P144" s="392"/>
      <c r="Q144" s="393"/>
      <c r="R144" s="481"/>
      <c r="S144" s="490"/>
      <c r="T144" s="490"/>
      <c r="U144" s="490"/>
      <c r="V144" s="490"/>
      <c r="W144" s="490"/>
      <c r="X144" s="490"/>
      <c r="Y144" s="490"/>
      <c r="Z144" s="490"/>
      <c r="AA144" s="490"/>
      <c r="AB144" s="491"/>
      <c r="AC144" s="568"/>
      <c r="AE144" s="1" t="str">
        <f>+I144</f>
        <v>□</v>
      </c>
    </row>
    <row r="145" spans="2:61" ht="6.75" customHeight="1">
      <c r="B145" s="518"/>
      <c r="C145" s="519"/>
      <c r="D145" s="564"/>
      <c r="E145" s="565"/>
      <c r="F145" s="565"/>
      <c r="G145" s="565"/>
      <c r="H145" s="566"/>
      <c r="I145" s="69"/>
      <c r="J145" s="321"/>
      <c r="K145" s="321"/>
      <c r="L145" s="321"/>
      <c r="M145" s="321"/>
      <c r="N145" s="321"/>
      <c r="O145" s="321"/>
      <c r="P145" s="321"/>
      <c r="Q145" s="322"/>
      <c r="R145" s="37"/>
      <c r="S145" s="326"/>
      <c r="T145" s="326"/>
      <c r="U145" s="326"/>
      <c r="V145" s="326"/>
      <c r="W145" s="326"/>
      <c r="X145" s="326"/>
      <c r="Y145" s="326"/>
      <c r="Z145" s="326"/>
      <c r="AA145" s="326"/>
      <c r="AB145" s="326"/>
      <c r="AC145" s="583"/>
    </row>
    <row r="146" spans="2:61" s="101" customFormat="1" ht="12.95" customHeight="1">
      <c r="B146" s="518"/>
      <c r="C146" s="519"/>
      <c r="D146" s="771"/>
      <c r="E146" s="124" t="s">
        <v>210</v>
      </c>
      <c r="F146" s="790" t="s">
        <v>211</v>
      </c>
      <c r="G146" s="791"/>
      <c r="H146" s="792"/>
      <c r="I146" s="130"/>
      <c r="J146" s="44"/>
      <c r="K146" s="44"/>
      <c r="L146" s="44"/>
      <c r="M146" s="44"/>
      <c r="N146" s="44"/>
      <c r="O146" s="44"/>
      <c r="P146" s="44"/>
      <c r="Q146" s="45"/>
      <c r="R146" s="66"/>
      <c r="S146" s="67"/>
      <c r="T146" s="67"/>
      <c r="U146" s="67"/>
      <c r="V146" s="67"/>
      <c r="W146" s="67"/>
      <c r="X146" s="67"/>
      <c r="Y146" s="67"/>
      <c r="Z146" s="67"/>
      <c r="AA146" s="67"/>
      <c r="AB146" s="131"/>
      <c r="AC146" s="567"/>
      <c r="AH146" s="102"/>
      <c r="AI146" s="102"/>
      <c r="AJ146" s="102"/>
      <c r="AK146" s="102"/>
      <c r="AL146" s="102"/>
      <c r="AM146" s="102"/>
      <c r="AN146" s="102"/>
      <c r="AO146" s="102"/>
      <c r="AP146" s="102"/>
      <c r="BB146" s="102"/>
      <c r="BC146" s="102"/>
      <c r="BD146" s="102"/>
      <c r="BE146" s="102"/>
      <c r="BF146" s="102"/>
      <c r="BG146" s="102"/>
      <c r="BH146" s="102"/>
      <c r="BI146" s="102"/>
    </row>
    <row r="147" spans="2:61" ht="12.95" customHeight="1">
      <c r="B147" s="518"/>
      <c r="C147" s="519"/>
      <c r="D147" s="785"/>
      <c r="E147" s="126" t="s">
        <v>212</v>
      </c>
      <c r="F147" s="790" t="s">
        <v>213</v>
      </c>
      <c r="G147" s="793"/>
      <c r="H147" s="794"/>
      <c r="I147" s="316"/>
      <c r="J147" s="317"/>
      <c r="K147" s="317"/>
      <c r="L147" s="317"/>
      <c r="M147" s="317"/>
      <c r="N147" s="317"/>
      <c r="O147" s="317"/>
      <c r="P147" s="317"/>
      <c r="Q147" s="70"/>
      <c r="R147" s="370"/>
      <c r="S147" s="341"/>
      <c r="T147" s="341"/>
      <c r="U147" s="341"/>
      <c r="V147" s="341"/>
      <c r="W147" s="341"/>
      <c r="X147" s="341"/>
      <c r="Y147" s="341"/>
      <c r="Z147" s="341"/>
      <c r="AA147" s="341"/>
      <c r="AB147" s="71"/>
      <c r="AC147" s="568"/>
    </row>
    <row r="148" spans="2:61" s="101" customFormat="1" ht="18" customHeight="1">
      <c r="B148" s="518"/>
      <c r="C148" s="519"/>
      <c r="D148" s="785"/>
      <c r="E148" s="769" t="s">
        <v>233</v>
      </c>
      <c r="F148" s="547" t="s">
        <v>234</v>
      </c>
      <c r="G148" s="548"/>
      <c r="H148" s="549"/>
      <c r="I148" s="122" t="s">
        <v>82</v>
      </c>
      <c r="J148" s="317" t="s">
        <v>315</v>
      </c>
      <c r="K148" s="321"/>
      <c r="L148" s="321"/>
      <c r="M148" s="321"/>
      <c r="N148" s="321"/>
      <c r="O148" s="321"/>
      <c r="P148" s="321"/>
      <c r="Q148" s="322"/>
      <c r="R148" s="122" t="s">
        <v>82</v>
      </c>
      <c r="S148" s="317" t="s">
        <v>434</v>
      </c>
      <c r="T148" s="341"/>
      <c r="U148" s="341"/>
      <c r="V148" s="341"/>
      <c r="W148" s="341"/>
      <c r="X148" s="341"/>
      <c r="Y148" s="341"/>
      <c r="Z148" s="341"/>
      <c r="AA148" s="341"/>
      <c r="AB148" s="71"/>
      <c r="AC148" s="568"/>
      <c r="AE148" s="101" t="str">
        <f>I148</f>
        <v>□</v>
      </c>
      <c r="AF148" s="101" t="str">
        <f>R148</f>
        <v>□</v>
      </c>
      <c r="AH148" s="34" t="str">
        <f>IF(AE148&amp;AE151&amp;AE152="■□□","◎無し",IF(AE148&amp;AE151&amp;AE152="□■□","●適合",IF(AE148&amp;AE151&amp;AE152="□□■","◆未達",IF(AE148&amp;AE151&amp;AE152="□□□","■未答","▼矛盾"))))</f>
        <v>■未答</v>
      </c>
      <c r="AI148" s="46"/>
      <c r="AJ148" s="35" t="str">
        <f>IF(AF148&amp;AF149&amp;AF150="■□□","◎無し",IF(AF148&amp;AF149&amp;AF150="□■□","●適合",IF(AF148&amp;AF149&amp;AF150="□□■","●適合",IF(AF148&amp;AF149&amp;AF150="□■■","●適合",IF(AF148&amp;AF149&amp;AF150="□□□","■未答","▼矛盾")))))</f>
        <v>■未答</v>
      </c>
      <c r="AK148" s="2"/>
      <c r="AL148" s="28" t="s">
        <v>104</v>
      </c>
      <c r="AM148" s="35" t="s">
        <v>105</v>
      </c>
      <c r="AN148" s="35" t="s">
        <v>106</v>
      </c>
      <c r="AO148" s="35" t="s">
        <v>107</v>
      </c>
      <c r="AP148" s="35" t="s">
        <v>108</v>
      </c>
      <c r="AQ148" s="35" t="s">
        <v>88</v>
      </c>
      <c r="AR148" s="205"/>
      <c r="BB148" s="102"/>
      <c r="BC148" s="102"/>
      <c r="BD148" s="102"/>
      <c r="BE148" s="102"/>
      <c r="BF148" s="102"/>
      <c r="BG148" s="102"/>
      <c r="BH148" s="102"/>
      <c r="BI148" s="102"/>
    </row>
    <row r="149" spans="2:61" s="101" customFormat="1" ht="18" customHeight="1">
      <c r="B149" s="518"/>
      <c r="C149" s="519"/>
      <c r="D149" s="785"/>
      <c r="E149" s="770"/>
      <c r="F149" s="610"/>
      <c r="G149" s="645"/>
      <c r="H149" s="612"/>
      <c r="I149" s="394"/>
      <c r="J149" s="392"/>
      <c r="K149" s="321"/>
      <c r="L149" s="321"/>
      <c r="M149" s="321"/>
      <c r="N149" s="321"/>
      <c r="O149" s="321"/>
      <c r="P149" s="321"/>
      <c r="Q149" s="322"/>
      <c r="R149" s="122" t="s">
        <v>82</v>
      </c>
      <c r="S149" s="317" t="s">
        <v>436</v>
      </c>
      <c r="T149" s="341"/>
      <c r="U149" s="341"/>
      <c r="V149" s="341"/>
      <c r="W149" s="341"/>
      <c r="X149" s="341"/>
      <c r="Y149" s="341"/>
      <c r="Z149" s="341"/>
      <c r="AA149" s="341"/>
      <c r="AB149" s="71"/>
      <c r="AC149" s="568"/>
      <c r="AF149" s="101" t="str">
        <f>R149</f>
        <v>□</v>
      </c>
      <c r="AH149" s="46"/>
      <c r="AI149" s="46"/>
      <c r="AJ149" s="2"/>
      <c r="AK149" s="2"/>
      <c r="AL149" s="28"/>
      <c r="AM149" s="32" t="s">
        <v>64</v>
      </c>
      <c r="AN149" s="32" t="s">
        <v>65</v>
      </c>
      <c r="AO149" s="32" t="s">
        <v>66</v>
      </c>
      <c r="AP149" s="34" t="s">
        <v>89</v>
      </c>
      <c r="AQ149" s="34" t="s">
        <v>67</v>
      </c>
      <c r="AR149" s="206"/>
      <c r="BB149" s="102"/>
      <c r="BC149" s="102"/>
      <c r="BD149" s="102"/>
      <c r="BE149" s="102"/>
      <c r="BF149" s="102"/>
      <c r="BG149" s="102"/>
      <c r="BH149" s="102"/>
      <c r="BI149" s="102"/>
    </row>
    <row r="150" spans="2:61" s="101" customFormat="1" ht="18" customHeight="1">
      <c r="B150" s="518"/>
      <c r="C150" s="519"/>
      <c r="D150" s="785"/>
      <c r="E150" s="770"/>
      <c r="F150" s="610"/>
      <c r="G150" s="645"/>
      <c r="H150" s="612"/>
      <c r="I150" s="394"/>
      <c r="J150" s="392"/>
      <c r="K150" s="321"/>
      <c r="L150" s="321"/>
      <c r="M150" s="321"/>
      <c r="N150" s="321"/>
      <c r="O150" s="321"/>
      <c r="P150" s="321"/>
      <c r="Q150" s="322"/>
      <c r="R150" s="122" t="s">
        <v>82</v>
      </c>
      <c r="S150" s="317" t="s">
        <v>435</v>
      </c>
      <c r="T150" s="341"/>
      <c r="U150" s="341"/>
      <c r="V150" s="341"/>
      <c r="W150" s="341"/>
      <c r="X150" s="341"/>
      <c r="Y150" s="341"/>
      <c r="Z150" s="341"/>
      <c r="AA150" s="341"/>
      <c r="AB150" s="71"/>
      <c r="AC150" s="568"/>
      <c r="AF150" s="101" t="str">
        <f>R150</f>
        <v>□</v>
      </c>
      <c r="AH150" s="46"/>
      <c r="AI150" s="46"/>
      <c r="AJ150" s="2"/>
      <c r="AK150" s="2"/>
      <c r="AL150" s="28" t="s">
        <v>104</v>
      </c>
      <c r="AM150" s="35" t="s">
        <v>105</v>
      </c>
      <c r="AN150" s="35" t="s">
        <v>106</v>
      </c>
      <c r="AO150" s="35" t="s">
        <v>107</v>
      </c>
      <c r="AP150" s="35" t="s">
        <v>451</v>
      </c>
      <c r="AQ150" s="35" t="s">
        <v>108</v>
      </c>
      <c r="AR150" s="35" t="s">
        <v>88</v>
      </c>
      <c r="BB150" s="102"/>
      <c r="BC150" s="102"/>
      <c r="BD150" s="102"/>
      <c r="BE150" s="102"/>
      <c r="BF150" s="102"/>
      <c r="BG150" s="102"/>
      <c r="BH150" s="102"/>
      <c r="BI150" s="102"/>
    </row>
    <row r="151" spans="2:61" ht="18" customHeight="1">
      <c r="B151" s="518"/>
      <c r="C151" s="519"/>
      <c r="D151" s="785"/>
      <c r="E151" s="770"/>
      <c r="F151" s="610"/>
      <c r="G151" s="645"/>
      <c r="H151" s="612"/>
      <c r="I151" s="69"/>
      <c r="J151" s="317"/>
      <c r="K151" s="317"/>
      <c r="L151" s="317"/>
      <c r="M151" s="317"/>
      <c r="N151" s="317"/>
      <c r="O151" s="317"/>
      <c r="P151" s="317"/>
      <c r="Q151" s="70"/>
      <c r="R151" s="787" t="s">
        <v>103</v>
      </c>
      <c r="S151" s="788"/>
      <c r="T151" s="788"/>
      <c r="U151" s="788"/>
      <c r="V151" s="788"/>
      <c r="W151" s="788"/>
      <c r="X151" s="788"/>
      <c r="Y151" s="788"/>
      <c r="Z151" s="788"/>
      <c r="AA151" s="788"/>
      <c r="AB151" s="789"/>
      <c r="AC151" s="568"/>
      <c r="AE151" s="101" t="str">
        <f>+I152</f>
        <v>□</v>
      </c>
      <c r="AL151" s="28"/>
      <c r="AM151" s="32" t="s">
        <v>64</v>
      </c>
      <c r="AN151" s="32" t="s">
        <v>65</v>
      </c>
      <c r="AO151" s="32" t="s">
        <v>65</v>
      </c>
      <c r="AP151" s="32" t="s">
        <v>65</v>
      </c>
      <c r="AQ151" s="34" t="s">
        <v>89</v>
      </c>
      <c r="AR151" s="34" t="s">
        <v>67</v>
      </c>
    </row>
    <row r="152" spans="2:61" ht="21.95" customHeight="1">
      <c r="B152" s="518"/>
      <c r="C152" s="519"/>
      <c r="D152" s="785"/>
      <c r="E152" s="770"/>
      <c r="F152" s="550"/>
      <c r="G152" s="551"/>
      <c r="H152" s="552"/>
      <c r="I152" s="48" t="s">
        <v>82</v>
      </c>
      <c r="J152" s="321" t="s">
        <v>161</v>
      </c>
      <c r="K152" s="321"/>
      <c r="L152" s="321"/>
      <c r="M152" s="321"/>
      <c r="N152" s="321"/>
      <c r="O152" s="321"/>
      <c r="P152" s="321"/>
      <c r="Q152" s="322"/>
      <c r="R152" s="795" t="s">
        <v>235</v>
      </c>
      <c r="S152" s="705"/>
      <c r="T152" s="705"/>
      <c r="U152" s="705"/>
      <c r="V152" s="705"/>
      <c r="W152" s="705"/>
      <c r="X152" s="705"/>
      <c r="Y152" s="523"/>
      <c r="Z152" s="523"/>
      <c r="AA152" s="341" t="s">
        <v>111</v>
      </c>
      <c r="AB152" s="71"/>
      <c r="AC152" s="568"/>
      <c r="AE152" s="101" t="str">
        <f>+I153</f>
        <v>□</v>
      </c>
      <c r="AH152" s="82" t="s">
        <v>236</v>
      </c>
      <c r="AJ152" s="34" t="str">
        <f>IF(Y152&gt;0,IF(Y152&lt;300,"③床1100",IF(Y152&lt;650,"②腰800",IF(Y152&gt;=1100,"基準なし","①床1100"))),"■未答")</f>
        <v>■未答</v>
      </c>
    </row>
    <row r="153" spans="2:61" ht="20.100000000000001" customHeight="1">
      <c r="B153" s="518"/>
      <c r="C153" s="519"/>
      <c r="D153" s="785"/>
      <c r="E153" s="770"/>
      <c r="F153" s="547" t="s">
        <v>237</v>
      </c>
      <c r="G153" s="548"/>
      <c r="H153" s="549"/>
      <c r="I153" s="48" t="s">
        <v>82</v>
      </c>
      <c r="J153" s="321" t="s">
        <v>238</v>
      </c>
      <c r="K153" s="321"/>
      <c r="L153" s="321"/>
      <c r="M153" s="321"/>
      <c r="N153" s="321"/>
      <c r="O153" s="321"/>
      <c r="P153" s="321"/>
      <c r="Q153" s="322"/>
      <c r="R153" s="795" t="s">
        <v>239</v>
      </c>
      <c r="S153" s="705"/>
      <c r="T153" s="705"/>
      <c r="U153" s="705"/>
      <c r="V153" s="705"/>
      <c r="W153" s="705"/>
      <c r="X153" s="705"/>
      <c r="Y153" s="523"/>
      <c r="Z153" s="523"/>
      <c r="AA153" s="341" t="s">
        <v>111</v>
      </c>
      <c r="AB153" s="71"/>
      <c r="AC153" s="568"/>
      <c r="AH153" s="82" t="s">
        <v>240</v>
      </c>
      <c r="AJ153" s="34" t="str">
        <f>IF(Y153&gt;0,IF(Y152&lt;300,"◎不問",IF(Y152&lt;650,IF(Y153&lt;800,"◆未達","●適合"),IF(Y152&gt;=1100,"基準なし","◎不問"))),"■未答")</f>
        <v>■未答</v>
      </c>
    </row>
    <row r="154" spans="2:61" ht="20.100000000000001" customHeight="1">
      <c r="B154" s="518"/>
      <c r="C154" s="519"/>
      <c r="D154" s="785"/>
      <c r="E154" s="770"/>
      <c r="F154" s="550"/>
      <c r="G154" s="551"/>
      <c r="H154" s="552"/>
      <c r="I154" s="316"/>
      <c r="J154" s="317"/>
      <c r="K154" s="317"/>
      <c r="L154" s="317"/>
      <c r="M154" s="317"/>
      <c r="N154" s="317"/>
      <c r="O154" s="317"/>
      <c r="P154" s="317"/>
      <c r="Q154" s="70"/>
      <c r="R154" s="795" t="s">
        <v>241</v>
      </c>
      <c r="S154" s="705"/>
      <c r="T154" s="705"/>
      <c r="U154" s="705"/>
      <c r="V154" s="705"/>
      <c r="W154" s="705"/>
      <c r="X154" s="705"/>
      <c r="Y154" s="523"/>
      <c r="Z154" s="523"/>
      <c r="AA154" s="341" t="s">
        <v>111</v>
      </c>
      <c r="AB154" s="71"/>
      <c r="AC154" s="568"/>
      <c r="AH154" s="82" t="s">
        <v>242</v>
      </c>
      <c r="AJ154" s="34" t="str">
        <f>IF(Y152&gt;0,IF(Y152&gt;=300,IF(Y152&lt;650,"◎不問",IF(Y152&lt;1100,IF(Y154&lt;1100,"◆未達","●適合"),"基準なし")),IF(Y154&lt;1100,"◆未達","●適合")),"■未答")</f>
        <v>■未答</v>
      </c>
    </row>
    <row r="155" spans="2:61" ht="20.100000000000001" customHeight="1">
      <c r="B155" s="518"/>
      <c r="C155" s="519"/>
      <c r="D155" s="785"/>
      <c r="E155" s="770"/>
      <c r="F155" s="547" t="s">
        <v>243</v>
      </c>
      <c r="G155" s="548"/>
      <c r="H155" s="549"/>
      <c r="I155" s="132"/>
      <c r="J155" s="317"/>
      <c r="K155" s="317"/>
      <c r="L155" s="317"/>
      <c r="M155" s="317"/>
      <c r="N155" s="317"/>
      <c r="O155" s="317"/>
      <c r="P155" s="317"/>
      <c r="Q155" s="70"/>
      <c r="R155" s="370"/>
      <c r="S155" s="341"/>
      <c r="T155" s="341"/>
      <c r="U155" s="341"/>
      <c r="V155" s="341"/>
      <c r="W155" s="341"/>
      <c r="X155" s="341"/>
      <c r="Y155" s="753"/>
      <c r="Z155" s="753"/>
      <c r="AA155" s="341"/>
      <c r="AB155" s="71"/>
      <c r="AC155" s="568"/>
      <c r="AH155" s="82" t="s">
        <v>244</v>
      </c>
      <c r="AJ155" s="34" t="str">
        <f>IF(Y152&gt;0,IF(Y154&gt;0,IF(Y152+Y153-Y154=0,"●相互OK","▼矛盾"),"■まだ片方"),"■未答")</f>
        <v>■未答</v>
      </c>
    </row>
    <row r="156" spans="2:61" ht="20.100000000000001" customHeight="1">
      <c r="B156" s="570"/>
      <c r="C156" s="571"/>
      <c r="D156" s="785"/>
      <c r="E156" s="771"/>
      <c r="F156" s="550"/>
      <c r="G156" s="551"/>
      <c r="H156" s="552"/>
      <c r="I156" s="133"/>
      <c r="J156" s="73"/>
      <c r="K156" s="73"/>
      <c r="L156" s="73"/>
      <c r="M156" s="73"/>
      <c r="N156" s="73"/>
      <c r="O156" s="73"/>
      <c r="P156" s="73"/>
      <c r="Q156" s="74"/>
      <c r="R156" s="366"/>
      <c r="S156" s="366"/>
      <c r="T156" s="366"/>
      <c r="U156" s="366"/>
      <c r="V156" s="366"/>
      <c r="W156" s="366"/>
      <c r="X156" s="366"/>
      <c r="Y156" s="366"/>
      <c r="Z156" s="366"/>
      <c r="AA156" s="366"/>
      <c r="AB156" s="65"/>
      <c r="AC156" s="583"/>
    </row>
    <row r="157" spans="2:61" s="101" customFormat="1" ht="21.95" customHeight="1">
      <c r="B157" s="572" t="s">
        <v>256</v>
      </c>
      <c r="C157" s="573"/>
      <c r="D157" s="785"/>
      <c r="E157" s="769" t="s">
        <v>245</v>
      </c>
      <c r="F157" s="547" t="s">
        <v>246</v>
      </c>
      <c r="G157" s="548"/>
      <c r="H157" s="549"/>
      <c r="I157" s="122" t="s">
        <v>82</v>
      </c>
      <c r="J157" s="317" t="s">
        <v>315</v>
      </c>
      <c r="K157" s="321"/>
      <c r="L157" s="321"/>
      <c r="M157" s="321"/>
      <c r="N157" s="321"/>
      <c r="O157" s="321"/>
      <c r="P157" s="321"/>
      <c r="Q157" s="322"/>
      <c r="R157" s="122" t="s">
        <v>82</v>
      </c>
      <c r="S157" s="317" t="s">
        <v>437</v>
      </c>
      <c r="T157" s="341"/>
      <c r="U157" s="341"/>
      <c r="V157" s="341"/>
      <c r="W157" s="341"/>
      <c r="X157" s="341"/>
      <c r="Y157" s="341"/>
      <c r="Z157" s="341"/>
      <c r="AA157" s="341"/>
      <c r="AB157" s="71"/>
      <c r="AC157" s="786"/>
      <c r="AD157" s="134"/>
      <c r="AE157" s="101" t="str">
        <f>I157</f>
        <v>□</v>
      </c>
      <c r="AF157" s="101" t="str">
        <f>R157</f>
        <v>□</v>
      </c>
      <c r="AG157" s="134"/>
      <c r="AH157" s="34" t="str">
        <f>IF(AE157&amp;AE160&amp;AE161="■□□","◎無し",IF(AE157&amp;AE160&amp;AE161="□■□","●適合",IF(AE157&amp;AE160&amp;AE161="□□■","◆未達",IF(AE157&amp;AE160&amp;AE161="□□□","■未答","▼矛盾"))))</f>
        <v>■未答</v>
      </c>
      <c r="AI157" s="46"/>
      <c r="AJ157" s="35" t="str">
        <f>IF(AF157&amp;AF158&amp;AF159="■□□","◎無し",IF(AF157&amp;AF158&amp;AF159="□■□","●適合",IF(AF157&amp;AF158&amp;AF159="□□■","●適合",IF(AF157&amp;AF158&amp;AF159="□■■","●適合",IF(AF157&amp;AF158&amp;AF159="□□□","■未答","▼矛盾")))))</f>
        <v>■未答</v>
      </c>
      <c r="AK157" s="2"/>
      <c r="AL157" s="28" t="s">
        <v>104</v>
      </c>
      <c r="AM157" s="35" t="s">
        <v>105</v>
      </c>
      <c r="AN157" s="35" t="s">
        <v>106</v>
      </c>
      <c r="AO157" s="35" t="s">
        <v>107</v>
      </c>
      <c r="AP157" s="35" t="s">
        <v>108</v>
      </c>
      <c r="AQ157" s="35" t="s">
        <v>88</v>
      </c>
      <c r="BB157" s="102"/>
      <c r="BC157" s="102"/>
      <c r="BD157" s="102"/>
      <c r="BE157" s="102"/>
      <c r="BF157" s="102"/>
      <c r="BG157" s="102"/>
      <c r="BH157" s="102"/>
      <c r="BI157" s="102"/>
    </row>
    <row r="158" spans="2:61" s="101" customFormat="1" ht="21.95" customHeight="1">
      <c r="B158" s="518"/>
      <c r="C158" s="519"/>
      <c r="D158" s="785"/>
      <c r="E158" s="770"/>
      <c r="F158" s="610"/>
      <c r="G158" s="645"/>
      <c r="H158" s="612"/>
      <c r="I158" s="394"/>
      <c r="J158" s="392"/>
      <c r="K158" s="321"/>
      <c r="L158" s="321"/>
      <c r="M158" s="321"/>
      <c r="N158" s="321"/>
      <c r="O158" s="321"/>
      <c r="P158" s="321"/>
      <c r="Q158" s="322"/>
      <c r="R158" s="122" t="s">
        <v>82</v>
      </c>
      <c r="S158" s="317" t="s">
        <v>436</v>
      </c>
      <c r="T158" s="341"/>
      <c r="U158" s="341"/>
      <c r="V158" s="341"/>
      <c r="W158" s="341"/>
      <c r="X158" s="341"/>
      <c r="Y158" s="341"/>
      <c r="Z158" s="341"/>
      <c r="AA158" s="341"/>
      <c r="AB158" s="71"/>
      <c r="AC158" s="786"/>
      <c r="AD158" s="134"/>
      <c r="AF158" s="101" t="str">
        <f>R158</f>
        <v>□</v>
      </c>
      <c r="AG158" s="134"/>
      <c r="AH158" s="46"/>
      <c r="AI158" s="46"/>
      <c r="AJ158" s="2"/>
      <c r="AK158" s="2"/>
      <c r="AL158" s="28"/>
      <c r="AM158" s="32" t="s">
        <v>64</v>
      </c>
      <c r="AN158" s="32" t="s">
        <v>65</v>
      </c>
      <c r="AO158" s="32" t="s">
        <v>66</v>
      </c>
      <c r="AP158" s="34" t="s">
        <v>89</v>
      </c>
      <c r="AQ158" s="34" t="s">
        <v>67</v>
      </c>
      <c r="BB158" s="102"/>
      <c r="BC158" s="102"/>
      <c r="BD158" s="102"/>
      <c r="BE158" s="102"/>
      <c r="BF158" s="102"/>
      <c r="BG158" s="102"/>
      <c r="BH158" s="102"/>
      <c r="BI158" s="102"/>
    </row>
    <row r="159" spans="2:61" s="101" customFormat="1" ht="21.95" customHeight="1">
      <c r="B159" s="518"/>
      <c r="C159" s="519"/>
      <c r="D159" s="785"/>
      <c r="E159" s="770"/>
      <c r="F159" s="610"/>
      <c r="G159" s="645"/>
      <c r="H159" s="612"/>
      <c r="I159" s="394"/>
      <c r="J159" s="392"/>
      <c r="K159" s="321"/>
      <c r="L159" s="321"/>
      <c r="M159" s="321"/>
      <c r="N159" s="321"/>
      <c r="O159" s="321"/>
      <c r="P159" s="321"/>
      <c r="Q159" s="322"/>
      <c r="R159" s="122" t="s">
        <v>82</v>
      </c>
      <c r="S159" s="317" t="s">
        <v>435</v>
      </c>
      <c r="T159" s="341"/>
      <c r="U159" s="341"/>
      <c r="V159" s="341"/>
      <c r="W159" s="341"/>
      <c r="X159" s="341"/>
      <c r="Y159" s="341"/>
      <c r="Z159" s="341"/>
      <c r="AA159" s="341"/>
      <c r="AB159" s="71"/>
      <c r="AC159" s="786"/>
      <c r="AD159" s="134"/>
      <c r="AF159" s="101" t="str">
        <f>R159</f>
        <v>□</v>
      </c>
      <c r="AG159" s="134"/>
      <c r="AH159" s="46"/>
      <c r="AI159" s="46"/>
      <c r="AJ159" s="2"/>
      <c r="AK159" s="2"/>
      <c r="AL159" s="28" t="s">
        <v>104</v>
      </c>
      <c r="AM159" s="35" t="s">
        <v>105</v>
      </c>
      <c r="AN159" s="35" t="s">
        <v>106</v>
      </c>
      <c r="AO159" s="35" t="s">
        <v>107</v>
      </c>
      <c r="AP159" s="35" t="s">
        <v>451</v>
      </c>
      <c r="AQ159" s="35" t="s">
        <v>108</v>
      </c>
      <c r="AR159" s="35" t="s">
        <v>88</v>
      </c>
      <c r="BB159" s="102"/>
      <c r="BC159" s="102"/>
      <c r="BD159" s="102"/>
      <c r="BE159" s="102"/>
      <c r="BF159" s="102"/>
      <c r="BG159" s="102"/>
      <c r="BH159" s="102"/>
      <c r="BI159" s="102"/>
    </row>
    <row r="160" spans="2:61" ht="21.95" customHeight="1">
      <c r="B160" s="518"/>
      <c r="C160" s="519"/>
      <c r="D160" s="785"/>
      <c r="E160" s="770"/>
      <c r="F160" s="610"/>
      <c r="G160" s="645"/>
      <c r="H160" s="612"/>
      <c r="I160" s="69"/>
      <c r="J160" s="317"/>
      <c r="K160" s="317"/>
      <c r="L160" s="317"/>
      <c r="M160" s="317"/>
      <c r="N160" s="317"/>
      <c r="O160" s="317"/>
      <c r="P160" s="317"/>
      <c r="Q160" s="70"/>
      <c r="R160" s="787" t="s">
        <v>103</v>
      </c>
      <c r="S160" s="788"/>
      <c r="T160" s="788"/>
      <c r="U160" s="788"/>
      <c r="V160" s="788"/>
      <c r="W160" s="788"/>
      <c r="X160" s="788"/>
      <c r="Y160" s="788"/>
      <c r="Z160" s="788"/>
      <c r="AA160" s="788"/>
      <c r="AB160" s="789"/>
      <c r="AC160" s="786"/>
      <c r="AD160" s="135"/>
      <c r="AE160" s="101" t="str">
        <f>I161</f>
        <v>□</v>
      </c>
      <c r="AF160" s="135"/>
      <c r="AG160" s="135"/>
      <c r="AL160" s="28"/>
      <c r="AM160" s="32" t="s">
        <v>64</v>
      </c>
      <c r="AN160" s="32" t="s">
        <v>65</v>
      </c>
      <c r="AO160" s="32" t="s">
        <v>65</v>
      </c>
      <c r="AP160" s="32" t="s">
        <v>65</v>
      </c>
      <c r="AQ160" s="34" t="s">
        <v>89</v>
      </c>
      <c r="AR160" s="34" t="s">
        <v>67</v>
      </c>
    </row>
    <row r="161" spans="2:61" ht="21.95" customHeight="1">
      <c r="B161" s="518"/>
      <c r="C161" s="519"/>
      <c r="D161" s="785"/>
      <c r="E161" s="770"/>
      <c r="F161" s="550"/>
      <c r="G161" s="551"/>
      <c r="H161" s="552"/>
      <c r="I161" s="48" t="s">
        <v>82</v>
      </c>
      <c r="J161" s="321" t="s">
        <v>161</v>
      </c>
      <c r="K161" s="321"/>
      <c r="L161" s="321"/>
      <c r="M161" s="321"/>
      <c r="N161" s="321"/>
      <c r="O161" s="321"/>
      <c r="P161" s="321"/>
      <c r="Q161" s="322"/>
      <c r="R161" s="795" t="s">
        <v>247</v>
      </c>
      <c r="S161" s="705"/>
      <c r="T161" s="705"/>
      <c r="U161" s="705"/>
      <c r="V161" s="705"/>
      <c r="W161" s="705"/>
      <c r="X161" s="705"/>
      <c r="Y161" s="523"/>
      <c r="Z161" s="523"/>
      <c r="AA161" s="341" t="s">
        <v>111</v>
      </c>
      <c r="AB161" s="71"/>
      <c r="AC161" s="786"/>
      <c r="AD161" s="135"/>
      <c r="AE161" s="101" t="str">
        <f>I162</f>
        <v>□</v>
      </c>
      <c r="AF161" s="135"/>
      <c r="AG161" s="135"/>
      <c r="AH161" s="82" t="s">
        <v>248</v>
      </c>
      <c r="AJ161" s="34" t="str">
        <f>IF(Y161&gt;0,IF(Y161&lt;300,"③床1100",IF(Y161&lt;650,"②腰800",IF(Y161&gt;=800,"基準なし","①床から"))),"■未答")</f>
        <v>■未答</v>
      </c>
    </row>
    <row r="162" spans="2:61" ht="20.100000000000001" customHeight="1">
      <c r="B162" s="518"/>
      <c r="C162" s="519"/>
      <c r="D162" s="785"/>
      <c r="E162" s="770"/>
      <c r="F162" s="547" t="s">
        <v>249</v>
      </c>
      <c r="G162" s="548"/>
      <c r="H162" s="549"/>
      <c r="I162" s="48" t="s">
        <v>82</v>
      </c>
      <c r="J162" s="321" t="s">
        <v>238</v>
      </c>
      <c r="K162" s="321"/>
      <c r="L162" s="321"/>
      <c r="M162" s="321"/>
      <c r="N162" s="321"/>
      <c r="O162" s="321"/>
      <c r="P162" s="321"/>
      <c r="Q162" s="322"/>
      <c r="R162" s="795" t="s">
        <v>250</v>
      </c>
      <c r="S162" s="705"/>
      <c r="T162" s="705"/>
      <c r="U162" s="705"/>
      <c r="V162" s="705"/>
      <c r="W162" s="705"/>
      <c r="X162" s="705"/>
      <c r="Y162" s="523"/>
      <c r="Z162" s="523"/>
      <c r="AA162" s="341" t="s">
        <v>111</v>
      </c>
      <c r="AB162" s="71"/>
      <c r="AC162" s="786"/>
      <c r="AD162" s="135"/>
      <c r="AE162" s="135"/>
      <c r="AF162" s="135"/>
      <c r="AG162" s="135"/>
      <c r="AH162" s="82" t="s">
        <v>251</v>
      </c>
      <c r="AJ162" s="34" t="str">
        <f>IF(Y162&gt;0,IF(Y161&lt;300,"◎不問",IF(Y161&lt;650,IF(Y162&lt;800,"◆未達","●適合"),IF(Y161&gt;=800,"基準なし","◎不問"))),"■未答")</f>
        <v>■未答</v>
      </c>
    </row>
    <row r="163" spans="2:61" ht="20.100000000000001" customHeight="1">
      <c r="B163" s="518"/>
      <c r="C163" s="519"/>
      <c r="D163" s="785"/>
      <c r="E163" s="770"/>
      <c r="F163" s="550"/>
      <c r="G163" s="551"/>
      <c r="H163" s="552"/>
      <c r="I163" s="316"/>
      <c r="J163" s="317"/>
      <c r="K163" s="317"/>
      <c r="L163" s="317"/>
      <c r="M163" s="317"/>
      <c r="N163" s="317"/>
      <c r="O163" s="317"/>
      <c r="P163" s="317"/>
      <c r="Q163" s="70"/>
      <c r="R163" s="521" t="s">
        <v>252</v>
      </c>
      <c r="S163" s="522"/>
      <c r="T163" s="522"/>
      <c r="U163" s="522"/>
      <c r="V163" s="522"/>
      <c r="W163" s="522"/>
      <c r="X163" s="522"/>
      <c r="Y163" s="523"/>
      <c r="Z163" s="523"/>
      <c r="AA163" s="341" t="s">
        <v>111</v>
      </c>
      <c r="AB163" s="71"/>
      <c r="AC163" s="786"/>
      <c r="AD163" s="135"/>
      <c r="AE163" s="135"/>
      <c r="AF163" s="135"/>
      <c r="AG163" s="135"/>
      <c r="AH163" s="82" t="s">
        <v>253</v>
      </c>
      <c r="AJ163" s="34" t="str">
        <f>IF(Y161&gt;0,IF(Y161&gt;=300,IF(Y161&lt;650,"◎不問",IF(Y161&lt;800,IF(Y163&lt;800,"◆未達","●適合"),"基準なし")),IF(Y163&lt;1100,"◆未達","●適合")),"■未答")</f>
        <v>■未答</v>
      </c>
    </row>
    <row r="164" spans="2:61" ht="20.100000000000001" customHeight="1">
      <c r="B164" s="518"/>
      <c r="C164" s="519"/>
      <c r="D164" s="785"/>
      <c r="E164" s="770"/>
      <c r="F164" s="547" t="s">
        <v>254</v>
      </c>
      <c r="G164" s="548"/>
      <c r="H164" s="549"/>
      <c r="I164" s="132"/>
      <c r="J164" s="317"/>
      <c r="K164" s="317"/>
      <c r="L164" s="317"/>
      <c r="M164" s="317"/>
      <c r="N164" s="317"/>
      <c r="O164" s="317"/>
      <c r="P164" s="317"/>
      <c r="Q164" s="70"/>
      <c r="R164" s="521" t="s">
        <v>255</v>
      </c>
      <c r="S164" s="522"/>
      <c r="T164" s="522"/>
      <c r="U164" s="522"/>
      <c r="V164" s="522"/>
      <c r="W164" s="522"/>
      <c r="X164" s="522"/>
      <c r="Y164" s="523"/>
      <c r="Z164" s="523"/>
      <c r="AA164" s="341" t="s">
        <v>111</v>
      </c>
      <c r="AB164" s="71"/>
      <c r="AC164" s="786"/>
      <c r="AD164" s="135"/>
      <c r="AE164" s="135"/>
      <c r="AF164" s="135"/>
      <c r="AG164" s="135"/>
      <c r="AH164" s="82" t="s">
        <v>592</v>
      </c>
      <c r="AJ164" s="34" t="str">
        <f>IF(Y161&gt;0,IF(Y161&gt;=300,IF(Y161&lt;650,"◎不問",IF(Y161&lt;800,IF(Y164&lt;1100,"◆未達","●適合"),"基準なし")),IF(Y164&lt;1100,"◆未達","●適合")),"■未答")</f>
        <v>■未答</v>
      </c>
    </row>
    <row r="165" spans="2:61" ht="20.100000000000001" customHeight="1">
      <c r="B165" s="518"/>
      <c r="C165" s="519"/>
      <c r="D165" s="785"/>
      <c r="E165" s="771"/>
      <c r="F165" s="550"/>
      <c r="G165" s="551"/>
      <c r="H165" s="552"/>
      <c r="I165" s="133"/>
      <c r="J165" s="73"/>
      <c r="K165" s="73"/>
      <c r="L165" s="73"/>
      <c r="M165" s="73"/>
      <c r="N165" s="73"/>
      <c r="O165" s="73"/>
      <c r="P165" s="73"/>
      <c r="Q165" s="74"/>
      <c r="R165" s="366"/>
      <c r="S165" s="366"/>
      <c r="T165" s="366"/>
      <c r="U165" s="366"/>
      <c r="V165" s="366"/>
      <c r="W165" s="366"/>
      <c r="X165" s="366"/>
      <c r="Y165" s="366"/>
      <c r="Z165" s="366"/>
      <c r="AA165" s="366"/>
      <c r="AB165" s="65"/>
      <c r="AC165" s="786"/>
      <c r="AD165" s="135"/>
      <c r="AE165" s="135"/>
      <c r="AF165" s="135"/>
      <c r="AG165" s="135"/>
    </row>
    <row r="166" spans="2:61" s="101" customFormat="1" ht="24" customHeight="1">
      <c r="B166" s="518"/>
      <c r="C166" s="519"/>
      <c r="D166" s="785"/>
      <c r="E166" s="769" t="s">
        <v>257</v>
      </c>
      <c r="F166" s="547" t="s">
        <v>258</v>
      </c>
      <c r="G166" s="548"/>
      <c r="H166" s="549"/>
      <c r="I166" s="122" t="s">
        <v>82</v>
      </c>
      <c r="J166" s="317" t="s">
        <v>315</v>
      </c>
      <c r="K166" s="321"/>
      <c r="L166" s="321"/>
      <c r="M166" s="321"/>
      <c r="N166" s="321"/>
      <c r="O166" s="321"/>
      <c r="P166" s="321"/>
      <c r="Q166" s="322"/>
      <c r="R166" s="122" t="s">
        <v>82</v>
      </c>
      <c r="S166" s="317" t="s">
        <v>438</v>
      </c>
      <c r="T166" s="341"/>
      <c r="U166" s="341"/>
      <c r="V166" s="341"/>
      <c r="W166" s="341"/>
      <c r="X166" s="341"/>
      <c r="Y166" s="341"/>
      <c r="Z166" s="341"/>
      <c r="AA166" s="341"/>
      <c r="AB166" s="71"/>
      <c r="AC166" s="786"/>
      <c r="AE166" s="101" t="str">
        <f>I166</f>
        <v>□</v>
      </c>
      <c r="AF166" s="101" t="str">
        <f>R166</f>
        <v>□</v>
      </c>
      <c r="AH166" s="34" t="str">
        <f>IF(AE166&amp;AE169&amp;AE170="■□□","◎無し",IF(AE166&amp;AE169&amp;AE170="□■□","●適合",IF(AE166&amp;AE169&amp;AE170="□□■","◆未達",IF(AE166&amp;AE169&amp;AE170="□□□","■未答","▼矛盾"))))</f>
        <v>■未答</v>
      </c>
      <c r="AI166" s="46"/>
      <c r="AJ166" s="35" t="str">
        <f>IF(AF166&amp;AF167&amp;AF168="■□□","◎無し",IF(AF166&amp;AF167&amp;AF168="□■□","●適合",IF(AF166&amp;AF167&amp;AF168="□□■","●適合",IF(AF166&amp;AF167&amp;AF168="□■■","●適合",IF(AF166&amp;AF167&amp;AF168="□□□","■未答","▼矛盾")))))</f>
        <v>■未答</v>
      </c>
      <c r="AK166" s="2"/>
      <c r="AL166" s="28" t="s">
        <v>104</v>
      </c>
      <c r="AM166" s="35" t="s">
        <v>105</v>
      </c>
      <c r="AN166" s="35" t="s">
        <v>106</v>
      </c>
      <c r="AO166" s="35" t="s">
        <v>107</v>
      </c>
      <c r="AP166" s="35" t="s">
        <v>108</v>
      </c>
      <c r="AQ166" s="35" t="s">
        <v>88</v>
      </c>
      <c r="BB166" s="102"/>
      <c r="BC166" s="102"/>
      <c r="BD166" s="102"/>
      <c r="BE166" s="102"/>
      <c r="BF166" s="102"/>
      <c r="BG166" s="102"/>
      <c r="BH166" s="102"/>
      <c r="BI166" s="102"/>
    </row>
    <row r="167" spans="2:61" s="101" customFormat="1" ht="24" customHeight="1">
      <c r="B167" s="518"/>
      <c r="C167" s="519"/>
      <c r="D167" s="785"/>
      <c r="E167" s="770"/>
      <c r="F167" s="610"/>
      <c r="G167" s="645"/>
      <c r="H167" s="612"/>
      <c r="I167" s="394"/>
      <c r="J167" s="392"/>
      <c r="K167" s="321"/>
      <c r="L167" s="321"/>
      <c r="M167" s="321"/>
      <c r="N167" s="321"/>
      <c r="O167" s="321"/>
      <c r="P167" s="321"/>
      <c r="Q167" s="322"/>
      <c r="R167" s="122" t="s">
        <v>82</v>
      </c>
      <c r="S167" s="317" t="s">
        <v>436</v>
      </c>
      <c r="T167" s="341"/>
      <c r="U167" s="341"/>
      <c r="V167" s="341"/>
      <c r="W167" s="341"/>
      <c r="X167" s="341"/>
      <c r="Y167" s="341"/>
      <c r="Z167" s="341"/>
      <c r="AA167" s="341"/>
      <c r="AB167" s="71"/>
      <c r="AC167" s="786"/>
      <c r="AF167" s="101" t="str">
        <f>R167</f>
        <v>□</v>
      </c>
      <c r="AH167" s="46"/>
      <c r="AI167" s="46"/>
      <c r="AJ167" s="2"/>
      <c r="AK167" s="2"/>
      <c r="AL167" s="28"/>
      <c r="AM167" s="32" t="s">
        <v>64</v>
      </c>
      <c r="AN167" s="32" t="s">
        <v>65</v>
      </c>
      <c r="AO167" s="32" t="s">
        <v>66</v>
      </c>
      <c r="AP167" s="34" t="s">
        <v>89</v>
      </c>
      <c r="AQ167" s="34" t="s">
        <v>67</v>
      </c>
      <c r="BB167" s="102"/>
      <c r="BC167" s="102"/>
      <c r="BD167" s="102"/>
      <c r="BE167" s="102"/>
      <c r="BF167" s="102"/>
      <c r="BG167" s="102"/>
      <c r="BH167" s="102"/>
      <c r="BI167" s="102"/>
    </row>
    <row r="168" spans="2:61" s="101" customFormat="1" ht="24" customHeight="1">
      <c r="B168" s="518"/>
      <c r="C168" s="519"/>
      <c r="D168" s="785"/>
      <c r="E168" s="770"/>
      <c r="F168" s="610"/>
      <c r="G168" s="645"/>
      <c r="H168" s="612"/>
      <c r="I168" s="394"/>
      <c r="J168" s="392"/>
      <c r="K168" s="321"/>
      <c r="L168" s="321"/>
      <c r="M168" s="321"/>
      <c r="N168" s="321"/>
      <c r="O168" s="321"/>
      <c r="P168" s="321"/>
      <c r="Q168" s="322"/>
      <c r="R168" s="122" t="s">
        <v>82</v>
      </c>
      <c r="S168" s="317" t="s">
        <v>435</v>
      </c>
      <c r="T168" s="341"/>
      <c r="U168" s="341"/>
      <c r="V168" s="341"/>
      <c r="W168" s="341"/>
      <c r="X168" s="341"/>
      <c r="Y168" s="341"/>
      <c r="Z168" s="341"/>
      <c r="AA168" s="341"/>
      <c r="AB168" s="71"/>
      <c r="AC168" s="786"/>
      <c r="AF168" s="101" t="str">
        <f>R168</f>
        <v>□</v>
      </c>
      <c r="AH168" s="46"/>
      <c r="AI168" s="46"/>
      <c r="AJ168" s="2"/>
      <c r="AK168" s="2"/>
      <c r="AL168" s="28" t="s">
        <v>104</v>
      </c>
      <c r="AM168" s="35" t="s">
        <v>105</v>
      </c>
      <c r="AN168" s="35" t="s">
        <v>106</v>
      </c>
      <c r="AO168" s="35" t="s">
        <v>107</v>
      </c>
      <c r="AP168" s="35" t="s">
        <v>451</v>
      </c>
      <c r="AQ168" s="35" t="s">
        <v>108</v>
      </c>
      <c r="AR168" s="35" t="s">
        <v>88</v>
      </c>
      <c r="BB168" s="102"/>
      <c r="BC168" s="102"/>
      <c r="BD168" s="102"/>
      <c r="BE168" s="102"/>
      <c r="BF168" s="102"/>
      <c r="BG168" s="102"/>
      <c r="BH168" s="102"/>
      <c r="BI168" s="102"/>
    </row>
    <row r="169" spans="2:61" ht="24" customHeight="1">
      <c r="B169" s="518"/>
      <c r="C169" s="519"/>
      <c r="D169" s="785"/>
      <c r="E169" s="770"/>
      <c r="F169" s="610"/>
      <c r="G169" s="645"/>
      <c r="H169" s="612"/>
      <c r="I169" s="69"/>
      <c r="J169" s="317"/>
      <c r="K169" s="317"/>
      <c r="L169" s="317"/>
      <c r="M169" s="317"/>
      <c r="N169" s="317"/>
      <c r="O169" s="317"/>
      <c r="P169" s="317"/>
      <c r="Q169" s="70"/>
      <c r="R169" s="787" t="s">
        <v>103</v>
      </c>
      <c r="S169" s="788"/>
      <c r="T169" s="788"/>
      <c r="U169" s="788"/>
      <c r="V169" s="788"/>
      <c r="W169" s="788"/>
      <c r="X169" s="788"/>
      <c r="Y169" s="788"/>
      <c r="Z169" s="788"/>
      <c r="AA169" s="788"/>
      <c r="AB169" s="789"/>
      <c r="AC169" s="786"/>
      <c r="AE169" s="101" t="str">
        <f>I170</f>
        <v>□</v>
      </c>
      <c r="AL169" s="28"/>
      <c r="AM169" s="32" t="s">
        <v>64</v>
      </c>
      <c r="AN169" s="32" t="s">
        <v>65</v>
      </c>
      <c r="AO169" s="32" t="s">
        <v>65</v>
      </c>
      <c r="AP169" s="32" t="s">
        <v>65</v>
      </c>
      <c r="AQ169" s="34" t="s">
        <v>89</v>
      </c>
      <c r="AR169" s="34" t="s">
        <v>67</v>
      </c>
    </row>
    <row r="170" spans="2:61" ht="24" customHeight="1">
      <c r="B170" s="518"/>
      <c r="C170" s="519"/>
      <c r="D170" s="785"/>
      <c r="E170" s="770"/>
      <c r="F170" s="550"/>
      <c r="G170" s="551"/>
      <c r="H170" s="552"/>
      <c r="I170" s="48" t="s">
        <v>82</v>
      </c>
      <c r="J170" s="321" t="s">
        <v>161</v>
      </c>
      <c r="K170" s="321"/>
      <c r="L170" s="321"/>
      <c r="M170" s="321"/>
      <c r="N170" s="321"/>
      <c r="O170" s="321"/>
      <c r="P170" s="321"/>
      <c r="Q170" s="322"/>
      <c r="R170" s="521" t="s">
        <v>235</v>
      </c>
      <c r="S170" s="522"/>
      <c r="T170" s="522"/>
      <c r="U170" s="522"/>
      <c r="V170" s="522"/>
      <c r="W170" s="522"/>
      <c r="X170" s="522"/>
      <c r="Y170" s="523"/>
      <c r="Z170" s="523"/>
      <c r="AA170" s="341" t="s">
        <v>111</v>
      </c>
      <c r="AB170" s="71"/>
      <c r="AC170" s="786"/>
      <c r="AE170" s="101" t="str">
        <f>I171</f>
        <v>□</v>
      </c>
      <c r="AH170" s="82" t="s">
        <v>259</v>
      </c>
      <c r="AJ170" s="34" t="str">
        <f>IF(Y170&gt;0,IF(Y170&lt;650,"②擁800",IF(Y170&gt;800,"基準なし","①床踏800")),"■未答")</f>
        <v>■未答</v>
      </c>
    </row>
    <row r="171" spans="2:61" ht="24" customHeight="1">
      <c r="B171" s="518"/>
      <c r="C171" s="519"/>
      <c r="D171" s="785"/>
      <c r="E171" s="770"/>
      <c r="F171" s="547" t="s">
        <v>41</v>
      </c>
      <c r="G171" s="548"/>
      <c r="H171" s="549"/>
      <c r="I171" s="48" t="s">
        <v>82</v>
      </c>
      <c r="J171" s="321" t="s">
        <v>238</v>
      </c>
      <c r="K171" s="321"/>
      <c r="L171" s="321"/>
      <c r="M171" s="321"/>
      <c r="N171" s="321"/>
      <c r="O171" s="321"/>
      <c r="P171" s="321"/>
      <c r="Q171" s="322"/>
      <c r="R171" s="521" t="s">
        <v>239</v>
      </c>
      <c r="S171" s="522"/>
      <c r="T171" s="522"/>
      <c r="U171" s="522"/>
      <c r="V171" s="522"/>
      <c r="W171" s="522"/>
      <c r="X171" s="522"/>
      <c r="Y171" s="523"/>
      <c r="Z171" s="523"/>
      <c r="AA171" s="341" t="s">
        <v>111</v>
      </c>
      <c r="AB171" s="71"/>
      <c r="AC171" s="786"/>
      <c r="AH171" s="82" t="s">
        <v>260</v>
      </c>
      <c r="AJ171" s="34" t="str">
        <f>IF(Y171&gt;0,IF(Y171&lt;800,"◆未達","●適合"),"■未答")</f>
        <v>■未答</v>
      </c>
    </row>
    <row r="172" spans="2:61" ht="24" customHeight="1">
      <c r="B172" s="518"/>
      <c r="C172" s="519"/>
      <c r="D172" s="785"/>
      <c r="E172" s="771"/>
      <c r="F172" s="550"/>
      <c r="G172" s="551"/>
      <c r="H172" s="552"/>
      <c r="I172" s="62"/>
      <c r="J172" s="62"/>
      <c r="K172" s="62"/>
      <c r="L172" s="62"/>
      <c r="M172" s="62"/>
      <c r="N172" s="62"/>
      <c r="O172" s="62"/>
      <c r="P172" s="62"/>
      <c r="Q172" s="63"/>
      <c r="R172" s="370" t="s">
        <v>241</v>
      </c>
      <c r="S172" s="341"/>
      <c r="T172" s="341"/>
      <c r="U172" s="341"/>
      <c r="V172" s="341"/>
      <c r="W172" s="341"/>
      <c r="X172" s="341"/>
      <c r="Y172" s="523"/>
      <c r="Z172" s="523"/>
      <c r="AA172" s="341" t="s">
        <v>111</v>
      </c>
      <c r="AB172" s="65"/>
      <c r="AC172" s="786"/>
      <c r="AH172" s="82" t="s">
        <v>242</v>
      </c>
      <c r="AJ172" s="34" t="str">
        <f>IF(Y172&gt;0,IF(Y172&lt;800,"◆未達","●適合"),"■未答")</f>
        <v>■未答</v>
      </c>
    </row>
    <row r="173" spans="2:61" ht="24" customHeight="1">
      <c r="B173" s="518"/>
      <c r="C173" s="519"/>
      <c r="D173" s="536" t="s">
        <v>42</v>
      </c>
      <c r="E173" s="537"/>
      <c r="F173" s="537"/>
      <c r="G173" s="537"/>
      <c r="H173" s="538"/>
      <c r="I173" s="43" t="s">
        <v>69</v>
      </c>
      <c r="J173" s="44" t="s">
        <v>102</v>
      </c>
      <c r="K173" s="44"/>
      <c r="L173" s="44"/>
      <c r="M173" s="44"/>
      <c r="N173" s="44"/>
      <c r="O173" s="44"/>
      <c r="P173" s="44"/>
      <c r="Q173" s="45"/>
      <c r="R173" s="57"/>
      <c r="S173" s="57"/>
      <c r="T173" s="57"/>
      <c r="U173" s="57"/>
      <c r="V173" s="57"/>
      <c r="W173" s="57"/>
      <c r="X173" s="57"/>
      <c r="Y173" s="57"/>
      <c r="Z173" s="57"/>
      <c r="AA173" s="57"/>
      <c r="AB173" s="57"/>
      <c r="AC173" s="567"/>
      <c r="AE173" s="1" t="str">
        <f t="shared" ref="AE173:AE175" si="1">+I173</f>
        <v>□</v>
      </c>
      <c r="AH173" s="34" t="str">
        <f>IF(AE173&amp;AE174&amp;AE175="■□□","◎無し",IF(AE173&amp;AE174&amp;AE175="□■□","●適合",IF(AE173&amp;AE174&amp;AE175="□□■","◆未達",IF(AE173&amp;AE174&amp;AE175="□□□","■未答","▼矛盾"))))</f>
        <v>■未答</v>
      </c>
      <c r="AI173" s="46"/>
      <c r="AJ173" s="2" t="str">
        <f>IF(W174&gt;110,"&gt;110","")</f>
        <v/>
      </c>
      <c r="AL173" s="28" t="s">
        <v>104</v>
      </c>
      <c r="AM173" s="35" t="s">
        <v>105</v>
      </c>
      <c r="AN173" s="35" t="s">
        <v>106</v>
      </c>
      <c r="AO173" s="35" t="s">
        <v>107</v>
      </c>
      <c r="AP173" s="35" t="s">
        <v>108</v>
      </c>
      <c r="AQ173" s="35" t="s">
        <v>88</v>
      </c>
    </row>
    <row r="174" spans="2:61" ht="29.25" customHeight="1">
      <c r="B174" s="518"/>
      <c r="C174" s="519"/>
      <c r="D174" s="539"/>
      <c r="E174" s="540"/>
      <c r="F174" s="540"/>
      <c r="G174" s="540"/>
      <c r="H174" s="541"/>
      <c r="I174" s="48" t="s">
        <v>82</v>
      </c>
      <c r="J174" s="321" t="s">
        <v>161</v>
      </c>
      <c r="K174" s="321"/>
      <c r="L174" s="321"/>
      <c r="M174" s="321"/>
      <c r="N174" s="321"/>
      <c r="O174" s="321"/>
      <c r="P174" s="321"/>
      <c r="Q174" s="322"/>
      <c r="R174" s="527" t="s">
        <v>261</v>
      </c>
      <c r="S174" s="528"/>
      <c r="T174" s="528"/>
      <c r="U174" s="528"/>
      <c r="V174" s="528"/>
      <c r="W174" s="528"/>
      <c r="X174" s="528"/>
      <c r="Y174" s="523"/>
      <c r="Z174" s="523"/>
      <c r="AA174" s="347" t="s">
        <v>111</v>
      </c>
      <c r="AB174" s="347"/>
      <c r="AC174" s="568"/>
      <c r="AE174" s="1" t="str">
        <f t="shared" si="1"/>
        <v>□</v>
      </c>
      <c r="AH174" s="82" t="s">
        <v>262</v>
      </c>
      <c r="AJ174" s="34" t="str">
        <f>IF(Y174&gt;0,IF(Y174&gt;110,"◆未達","●適合"),"■未答")</f>
        <v>■未答</v>
      </c>
      <c r="AL174" s="28"/>
      <c r="AM174" s="32" t="s">
        <v>64</v>
      </c>
      <c r="AN174" s="32" t="s">
        <v>65</v>
      </c>
      <c r="AO174" s="32" t="s">
        <v>66</v>
      </c>
      <c r="AP174" s="34" t="s">
        <v>89</v>
      </c>
      <c r="AQ174" s="34" t="s">
        <v>67</v>
      </c>
    </row>
    <row r="175" spans="2:61" ht="24" customHeight="1" thickBot="1">
      <c r="B175" s="574"/>
      <c r="C175" s="575"/>
      <c r="D175" s="784"/>
      <c r="E175" s="703"/>
      <c r="F175" s="703"/>
      <c r="G175" s="703"/>
      <c r="H175" s="704"/>
      <c r="I175" s="136" t="s">
        <v>82</v>
      </c>
      <c r="J175" s="105" t="s">
        <v>238</v>
      </c>
      <c r="K175" s="105"/>
      <c r="L175" s="105"/>
      <c r="M175" s="105"/>
      <c r="N175" s="105"/>
      <c r="O175" s="105"/>
      <c r="P175" s="105"/>
      <c r="Q175" s="106"/>
      <c r="R175" s="108"/>
      <c r="S175" s="108"/>
      <c r="T175" s="108"/>
      <c r="U175" s="108"/>
      <c r="V175" s="108"/>
      <c r="W175" s="108"/>
      <c r="X175" s="108"/>
      <c r="Y175" s="108"/>
      <c r="Z175" s="108"/>
      <c r="AA175" s="108"/>
      <c r="AB175" s="108"/>
      <c r="AC175" s="768"/>
      <c r="AE175" s="1" t="str">
        <f t="shared" si="1"/>
        <v>□</v>
      </c>
    </row>
    <row r="176" spans="2:61" ht="15.95" customHeight="1">
      <c r="B176" s="772" t="s">
        <v>263</v>
      </c>
      <c r="C176" s="773"/>
      <c r="D176" s="778" t="s">
        <v>264</v>
      </c>
      <c r="E176" s="779"/>
      <c r="F176" s="779"/>
      <c r="G176" s="779"/>
      <c r="H176" s="780"/>
      <c r="I176" s="109" t="s">
        <v>69</v>
      </c>
      <c r="J176" s="665" t="s">
        <v>439</v>
      </c>
      <c r="K176" s="665"/>
      <c r="L176" s="665"/>
      <c r="M176" s="665"/>
      <c r="N176" s="665"/>
      <c r="O176" s="665"/>
      <c r="P176" s="665"/>
      <c r="Q176" s="738"/>
      <c r="R176" s="25"/>
      <c r="S176" s="26"/>
      <c r="T176" s="26"/>
      <c r="U176" s="26"/>
      <c r="V176" s="26"/>
      <c r="W176" s="26"/>
      <c r="X176" s="26"/>
      <c r="Y176" s="26"/>
      <c r="Z176" s="26"/>
      <c r="AA176" s="26"/>
      <c r="AB176" s="26"/>
      <c r="AC176" s="781"/>
      <c r="AE176" s="1" t="str">
        <f t="shared" ref="AE176:AE183" si="2">+I176</f>
        <v>□</v>
      </c>
      <c r="AH176" s="34" t="str">
        <f>IF(AE176&amp;AE177&amp;AE178="■□□","◎無し",IF(AE176&amp;AE177&amp;AE178="□■□","●適合",IF(AE176&amp;AE177&amp;AE178="□□■","◆未達",IF(AE176&amp;AE177&amp;AE178="□□□","■未答","▼矛盾"))))</f>
        <v>■未答</v>
      </c>
      <c r="AI176" s="46"/>
      <c r="AL176" s="28" t="s">
        <v>104</v>
      </c>
      <c r="AM176" s="35" t="s">
        <v>105</v>
      </c>
      <c r="AN176" s="35" t="s">
        <v>106</v>
      </c>
      <c r="AO176" s="35" t="s">
        <v>107</v>
      </c>
      <c r="AP176" s="35" t="s">
        <v>108</v>
      </c>
      <c r="AQ176" s="35" t="s">
        <v>88</v>
      </c>
    </row>
    <row r="177" spans="2:43" ht="15.95" customHeight="1">
      <c r="B177" s="774"/>
      <c r="C177" s="775"/>
      <c r="D177" s="759"/>
      <c r="E177" s="760"/>
      <c r="F177" s="760"/>
      <c r="G177" s="760"/>
      <c r="H177" s="761"/>
      <c r="I177" s="48" t="s">
        <v>82</v>
      </c>
      <c r="J177" s="542" t="s">
        <v>473</v>
      </c>
      <c r="K177" s="542"/>
      <c r="L177" s="542"/>
      <c r="M177" s="542"/>
      <c r="N177" s="542"/>
      <c r="O177" s="542"/>
      <c r="P177" s="542"/>
      <c r="Q177" s="543"/>
      <c r="R177" s="346"/>
      <c r="S177" s="347"/>
      <c r="T177" s="347"/>
      <c r="U177" s="347"/>
      <c r="V177" s="347"/>
      <c r="W177" s="347"/>
      <c r="X177" s="347"/>
      <c r="Y177" s="347"/>
      <c r="Z177" s="347"/>
      <c r="AA177" s="347"/>
      <c r="AB177" s="347"/>
      <c r="AC177" s="568"/>
      <c r="AE177" s="1" t="str">
        <f t="shared" si="2"/>
        <v>□</v>
      </c>
      <c r="AL177" s="28"/>
      <c r="AM177" s="32" t="s">
        <v>64</v>
      </c>
      <c r="AN177" s="32" t="s">
        <v>65</v>
      </c>
      <c r="AO177" s="32" t="s">
        <v>66</v>
      </c>
      <c r="AP177" s="34" t="s">
        <v>89</v>
      </c>
      <c r="AQ177" s="34" t="s">
        <v>67</v>
      </c>
    </row>
    <row r="178" spans="2:43" ht="15.95" customHeight="1" thickBot="1">
      <c r="B178" s="776"/>
      <c r="C178" s="777"/>
      <c r="D178" s="765"/>
      <c r="E178" s="766"/>
      <c r="F178" s="766"/>
      <c r="G178" s="766"/>
      <c r="H178" s="767"/>
      <c r="I178" s="136" t="s">
        <v>82</v>
      </c>
      <c r="J178" s="782" t="s">
        <v>267</v>
      </c>
      <c r="K178" s="782"/>
      <c r="L178" s="782"/>
      <c r="M178" s="782"/>
      <c r="N178" s="782"/>
      <c r="O178" s="782"/>
      <c r="P178" s="782"/>
      <c r="Q178" s="783"/>
      <c r="R178" s="107"/>
      <c r="S178" s="108"/>
      <c r="T178" s="108"/>
      <c r="U178" s="108"/>
      <c r="V178" s="108"/>
      <c r="W178" s="108"/>
      <c r="X178" s="108"/>
      <c r="Y178" s="108"/>
      <c r="Z178" s="108"/>
      <c r="AA178" s="108"/>
      <c r="AB178" s="108"/>
      <c r="AC178" s="768"/>
      <c r="AE178" s="1" t="str">
        <f t="shared" si="2"/>
        <v>□</v>
      </c>
    </row>
    <row r="179" spans="2:43" ht="17.25" customHeight="1">
      <c r="B179" s="496" t="s">
        <v>268</v>
      </c>
      <c r="C179" s="497"/>
      <c r="D179" s="502" t="s">
        <v>269</v>
      </c>
      <c r="E179" s="503"/>
      <c r="F179" s="503"/>
      <c r="G179" s="503"/>
      <c r="H179" s="504"/>
      <c r="I179" s="389" t="s">
        <v>69</v>
      </c>
      <c r="J179" s="508" t="s">
        <v>580</v>
      </c>
      <c r="K179" s="508"/>
      <c r="L179" s="508"/>
      <c r="M179" s="508"/>
      <c r="N179" s="508"/>
      <c r="O179" s="508"/>
      <c r="P179" s="508"/>
      <c r="Q179" s="509"/>
      <c r="R179" s="25"/>
      <c r="S179" s="26"/>
      <c r="T179" s="26"/>
      <c r="U179" s="26"/>
      <c r="V179" s="26"/>
      <c r="W179" s="26"/>
      <c r="X179" s="26"/>
      <c r="Y179" s="26"/>
      <c r="Z179" s="26"/>
      <c r="AA179" s="26"/>
      <c r="AB179" s="26"/>
      <c r="AC179" s="350"/>
      <c r="AE179" s="1" t="str">
        <f t="shared" si="2"/>
        <v>□</v>
      </c>
      <c r="AH179" s="34" t="str">
        <f>IF(AE179&amp;AE180&amp;AE181="■□□","◎無し",IF(AE179&amp;AE180&amp;AE181="□■□","●適合",IF(AE179&amp;AE180&amp;AE181="□□■","◆未達",IF(AE179&amp;AE180&amp;AE181="□□□","■未答","▼矛盾"))))</f>
        <v>■未答</v>
      </c>
      <c r="AL179" s="321" t="s">
        <v>104</v>
      </c>
      <c r="AM179" s="35" t="s">
        <v>105</v>
      </c>
      <c r="AN179" s="35" t="s">
        <v>106</v>
      </c>
      <c r="AO179" s="35" t="s">
        <v>107</v>
      </c>
      <c r="AP179" s="35" t="s">
        <v>108</v>
      </c>
      <c r="AQ179" s="35" t="s">
        <v>88</v>
      </c>
    </row>
    <row r="180" spans="2:43" ht="17.25" customHeight="1">
      <c r="B180" s="498"/>
      <c r="C180" s="499"/>
      <c r="D180" s="505"/>
      <c r="E180" s="506"/>
      <c r="F180" s="506"/>
      <c r="G180" s="506"/>
      <c r="H180" s="507"/>
      <c r="I180" s="390" t="s">
        <v>69</v>
      </c>
      <c r="J180" s="542" t="s">
        <v>445</v>
      </c>
      <c r="K180" s="542"/>
      <c r="L180" s="149"/>
      <c r="M180" s="542"/>
      <c r="N180" s="542"/>
      <c r="O180" s="542"/>
      <c r="P180" s="321"/>
      <c r="Q180" s="322"/>
      <c r="R180" s="30" t="s">
        <v>82</v>
      </c>
      <c r="S180" s="528" t="s">
        <v>272</v>
      </c>
      <c r="T180" s="528"/>
      <c r="U180" s="528"/>
      <c r="V180" s="528"/>
      <c r="W180" s="528"/>
      <c r="X180" s="528"/>
      <c r="Y180" s="528"/>
      <c r="Z180" s="528"/>
      <c r="AA180" s="528"/>
      <c r="AB180" s="648"/>
      <c r="AC180" s="568"/>
      <c r="AE180" s="1" t="str">
        <f t="shared" si="2"/>
        <v>□</v>
      </c>
      <c r="AH180" s="391"/>
      <c r="AI180" s="33"/>
      <c r="AL180" s="321"/>
      <c r="AM180" s="32" t="s">
        <v>64</v>
      </c>
      <c r="AN180" s="32" t="s">
        <v>65</v>
      </c>
      <c r="AO180" s="32" t="s">
        <v>66</v>
      </c>
      <c r="AP180" s="34" t="s">
        <v>89</v>
      </c>
      <c r="AQ180" s="34" t="s">
        <v>67</v>
      </c>
    </row>
    <row r="181" spans="2:43" ht="17.25" customHeight="1">
      <c r="B181" s="498"/>
      <c r="C181" s="499"/>
      <c r="D181" s="505"/>
      <c r="E181" s="506"/>
      <c r="F181" s="506"/>
      <c r="G181" s="506"/>
      <c r="H181" s="507"/>
      <c r="I181" s="202" t="s">
        <v>82</v>
      </c>
      <c r="J181" s="73" t="s">
        <v>440</v>
      </c>
      <c r="K181" s="73"/>
      <c r="L181" s="73"/>
      <c r="M181" s="73"/>
      <c r="N181" s="73"/>
      <c r="O181" s="73"/>
      <c r="P181" s="73"/>
      <c r="Q181" s="63"/>
      <c r="R181" s="129"/>
      <c r="S181" s="50"/>
      <c r="T181" s="50"/>
      <c r="U181" s="50"/>
      <c r="V181" s="50"/>
      <c r="W181" s="50"/>
      <c r="X181" s="50"/>
      <c r="Y181" s="50"/>
      <c r="Z181" s="50"/>
      <c r="AA181" s="50"/>
      <c r="AB181" s="137"/>
      <c r="AC181" s="583"/>
      <c r="AE181" s="1" t="str">
        <f t="shared" si="2"/>
        <v>□</v>
      </c>
    </row>
    <row r="182" spans="2:43" ht="17.100000000000001" customHeight="1">
      <c r="B182" s="498"/>
      <c r="C182" s="499"/>
      <c r="D182" s="375"/>
      <c r="E182" s="756" t="s">
        <v>273</v>
      </c>
      <c r="F182" s="757"/>
      <c r="G182" s="757"/>
      <c r="H182" s="758"/>
      <c r="I182" s="43" t="s">
        <v>82</v>
      </c>
      <c r="J182" s="44" t="s">
        <v>165</v>
      </c>
      <c r="K182" s="44"/>
      <c r="L182" s="44"/>
      <c r="M182" s="44"/>
      <c r="N182" s="44"/>
      <c r="O182" s="44"/>
      <c r="P182" s="44"/>
      <c r="Q182" s="45"/>
      <c r="R182" s="103"/>
      <c r="S182" s="57"/>
      <c r="T182" s="57"/>
      <c r="U182" s="57"/>
      <c r="V182" s="57"/>
      <c r="W182" s="57"/>
      <c r="X182" s="57"/>
      <c r="Y182" s="57"/>
      <c r="Z182" s="57"/>
      <c r="AA182" s="57"/>
      <c r="AB182" s="58" t="s">
        <v>274</v>
      </c>
      <c r="AC182" s="567"/>
      <c r="AE182" s="1" t="str">
        <f t="shared" si="2"/>
        <v>□</v>
      </c>
      <c r="AH182" s="32" t="str">
        <f>IF(AE182&amp;AE183="■□","●適合",IF(AE182&amp;AE183="□■","◆未達",IF(AE182&amp;AE183="□□","■未答","▼矛盾")))</f>
        <v>■未答</v>
      </c>
      <c r="AI182" s="33"/>
      <c r="AL182" s="28" t="s">
        <v>84</v>
      </c>
      <c r="AM182" s="35" t="s">
        <v>85</v>
      </c>
      <c r="AN182" s="35" t="s">
        <v>86</v>
      </c>
      <c r="AO182" s="35" t="s">
        <v>87</v>
      </c>
      <c r="AP182" s="35" t="s">
        <v>88</v>
      </c>
    </row>
    <row r="183" spans="2:43" ht="17.100000000000001" customHeight="1">
      <c r="B183" s="498"/>
      <c r="C183" s="499"/>
      <c r="D183" s="375"/>
      <c r="E183" s="759"/>
      <c r="F183" s="760"/>
      <c r="G183" s="760"/>
      <c r="H183" s="761"/>
      <c r="I183" s="48" t="s">
        <v>82</v>
      </c>
      <c r="J183" s="321" t="s">
        <v>167</v>
      </c>
      <c r="K183" s="321"/>
      <c r="L183" s="321"/>
      <c r="M183" s="321"/>
      <c r="N183" s="321"/>
      <c r="O183" s="321"/>
      <c r="P183" s="321"/>
      <c r="Q183" s="322"/>
      <c r="R183" s="527" t="s">
        <v>275</v>
      </c>
      <c r="S183" s="528"/>
      <c r="T183" s="528"/>
      <c r="U183" s="528"/>
      <c r="V183" s="528"/>
      <c r="W183" s="528"/>
      <c r="X183" s="523"/>
      <c r="Y183" s="523"/>
      <c r="Z183" s="523"/>
      <c r="AA183" s="347" t="s">
        <v>111</v>
      </c>
      <c r="AB183" s="347"/>
      <c r="AC183" s="568"/>
      <c r="AE183" s="1" t="str">
        <f t="shared" si="2"/>
        <v>□</v>
      </c>
      <c r="AH183" s="82" t="s">
        <v>276</v>
      </c>
      <c r="AJ183" s="34" t="str">
        <f>IF(X183&gt;0,IF(X183&lt;1300,"◆未達","●適合"),"■未答")</f>
        <v>■未答</v>
      </c>
      <c r="AM183" s="32" t="s">
        <v>65</v>
      </c>
      <c r="AN183" s="32" t="s">
        <v>66</v>
      </c>
      <c r="AO183" s="34" t="s">
        <v>89</v>
      </c>
      <c r="AP183" s="34" t="s">
        <v>67</v>
      </c>
    </row>
    <row r="184" spans="2:43" ht="17.100000000000001" customHeight="1">
      <c r="B184" s="498"/>
      <c r="C184" s="499"/>
      <c r="D184" s="375"/>
      <c r="E184" s="762"/>
      <c r="F184" s="763"/>
      <c r="G184" s="763"/>
      <c r="H184" s="764"/>
      <c r="I184" s="72"/>
      <c r="J184" s="73"/>
      <c r="K184" s="73"/>
      <c r="L184" s="73"/>
      <c r="M184" s="73"/>
      <c r="N184" s="73"/>
      <c r="O184" s="73"/>
      <c r="P184" s="73"/>
      <c r="Q184" s="74"/>
      <c r="R184" s="129"/>
      <c r="S184" s="50"/>
      <c r="T184" s="50"/>
      <c r="U184" s="50"/>
      <c r="V184" s="50"/>
      <c r="W184" s="50"/>
      <c r="X184" s="50"/>
      <c r="Y184" s="50"/>
      <c r="Z184" s="50"/>
      <c r="AA184" s="50"/>
      <c r="AB184" s="50"/>
      <c r="AC184" s="583"/>
    </row>
    <row r="185" spans="2:43" ht="20.100000000000001" customHeight="1">
      <c r="B185" s="498"/>
      <c r="C185" s="499"/>
      <c r="D185" s="375"/>
      <c r="E185" s="756" t="s">
        <v>277</v>
      </c>
      <c r="F185" s="757"/>
      <c r="G185" s="757"/>
      <c r="H185" s="758"/>
      <c r="I185" s="43" t="s">
        <v>82</v>
      </c>
      <c r="J185" s="44" t="s">
        <v>165</v>
      </c>
      <c r="K185" s="44"/>
      <c r="L185" s="44"/>
      <c r="M185" s="44"/>
      <c r="N185" s="44"/>
      <c r="O185" s="44"/>
      <c r="P185" s="44"/>
      <c r="Q185" s="45"/>
      <c r="R185" s="544" t="s">
        <v>278</v>
      </c>
      <c r="S185" s="545"/>
      <c r="T185" s="545"/>
      <c r="U185" s="545"/>
      <c r="V185" s="545"/>
      <c r="W185" s="545"/>
      <c r="X185" s="546"/>
      <c r="Y185" s="546"/>
      <c r="Z185" s="546"/>
      <c r="AA185" s="57" t="s">
        <v>111</v>
      </c>
      <c r="AB185" s="57"/>
      <c r="AC185" s="567"/>
      <c r="AE185" s="1" t="str">
        <f>+I185</f>
        <v>□</v>
      </c>
      <c r="AH185" s="32" t="str">
        <f>IF(AE185&amp;AE186="■□","●適合",IF(AE185&amp;AE186="□■","◆未達",IF(AE185&amp;AE186="□□","■未答","▼矛盾")))</f>
        <v>■未答</v>
      </c>
      <c r="AI185" s="33"/>
      <c r="AL185" s="28" t="s">
        <v>84</v>
      </c>
      <c r="AM185" s="35" t="s">
        <v>85</v>
      </c>
      <c r="AN185" s="35" t="s">
        <v>86</v>
      </c>
      <c r="AO185" s="35" t="s">
        <v>87</v>
      </c>
      <c r="AP185" s="35" t="s">
        <v>88</v>
      </c>
    </row>
    <row r="186" spans="2:43" ht="20.100000000000001" customHeight="1">
      <c r="B186" s="498"/>
      <c r="C186" s="499"/>
      <c r="D186" s="375"/>
      <c r="E186" s="759"/>
      <c r="F186" s="760"/>
      <c r="G186" s="760"/>
      <c r="H186" s="761"/>
      <c r="I186" s="48" t="s">
        <v>82</v>
      </c>
      <c r="J186" s="321" t="s">
        <v>167</v>
      </c>
      <c r="K186" s="321"/>
      <c r="L186" s="321"/>
      <c r="M186" s="321"/>
      <c r="N186" s="321"/>
      <c r="O186" s="321"/>
      <c r="P186" s="321"/>
      <c r="Q186" s="322"/>
      <c r="R186" s="346"/>
      <c r="S186" s="347"/>
      <c r="T186" s="347"/>
      <c r="U186" s="347"/>
      <c r="V186" s="347"/>
      <c r="W186" s="347"/>
      <c r="X186" s="347"/>
      <c r="Y186" s="347"/>
      <c r="Z186" s="347"/>
      <c r="AA186" s="347"/>
      <c r="AB186" s="347"/>
      <c r="AC186" s="568"/>
      <c r="AE186" s="1" t="str">
        <f>+I186</f>
        <v>□</v>
      </c>
      <c r="AH186" s="82" t="s">
        <v>279</v>
      </c>
      <c r="AJ186" s="34" t="str">
        <f>IF(X185&gt;0,IF(X185&lt;500,"◆未達","●適合"),"■未答")</f>
        <v>■未答</v>
      </c>
      <c r="AM186" s="32" t="s">
        <v>65</v>
      </c>
      <c r="AN186" s="32" t="s">
        <v>66</v>
      </c>
      <c r="AO186" s="34" t="s">
        <v>89</v>
      </c>
      <c r="AP186" s="34" t="s">
        <v>67</v>
      </c>
    </row>
    <row r="187" spans="2:43" ht="20.100000000000001" customHeight="1">
      <c r="B187" s="498"/>
      <c r="C187" s="499"/>
      <c r="D187" s="375"/>
      <c r="E187" s="762"/>
      <c r="F187" s="763"/>
      <c r="G187" s="763"/>
      <c r="H187" s="764"/>
      <c r="I187" s="72"/>
      <c r="J187" s="62"/>
      <c r="K187" s="62"/>
      <c r="L187" s="62"/>
      <c r="M187" s="62"/>
      <c r="N187" s="62"/>
      <c r="O187" s="62"/>
      <c r="P187" s="62"/>
      <c r="Q187" s="63"/>
      <c r="R187" s="129"/>
      <c r="S187" s="50"/>
      <c r="T187" s="50"/>
      <c r="U187" s="50"/>
      <c r="V187" s="50"/>
      <c r="W187" s="50"/>
      <c r="X187" s="50"/>
      <c r="Y187" s="50"/>
      <c r="Z187" s="50"/>
      <c r="AA187" s="50"/>
      <c r="AB187" s="50"/>
      <c r="AC187" s="583"/>
    </row>
    <row r="188" spans="2:43" ht="17.100000000000001" customHeight="1">
      <c r="B188" s="498"/>
      <c r="C188" s="499"/>
      <c r="D188" s="756" t="s">
        <v>280</v>
      </c>
      <c r="E188" s="757"/>
      <c r="F188" s="757"/>
      <c r="G188" s="757"/>
      <c r="H188" s="758"/>
      <c r="I188" s="43" t="s">
        <v>82</v>
      </c>
      <c r="J188" s="44" t="s">
        <v>165</v>
      </c>
      <c r="K188" s="44"/>
      <c r="L188" s="44"/>
      <c r="M188" s="44"/>
      <c r="N188" s="44"/>
      <c r="O188" s="44"/>
      <c r="P188" s="44"/>
      <c r="Q188" s="45"/>
      <c r="R188" s="544" t="s">
        <v>281</v>
      </c>
      <c r="S188" s="545"/>
      <c r="T188" s="545"/>
      <c r="U188" s="545"/>
      <c r="V188" s="545"/>
      <c r="W188" s="545"/>
      <c r="X188" s="546"/>
      <c r="Y188" s="546"/>
      <c r="Z188" s="546"/>
      <c r="AA188" s="57" t="s">
        <v>117</v>
      </c>
      <c r="AB188" s="57"/>
      <c r="AC188" s="567"/>
      <c r="AE188" s="1" t="str">
        <f>+I188</f>
        <v>□</v>
      </c>
      <c r="AH188" s="32" t="str">
        <f>IF(AE188&amp;AE189="■□","●適合",IF(AE188&amp;AE189="□■","◆未達",IF(AE188&amp;AE189="□□","■未答","▼矛盾")))</f>
        <v>■未答</v>
      </c>
      <c r="AI188" s="33"/>
      <c r="AL188" s="28" t="s">
        <v>84</v>
      </c>
      <c r="AM188" s="35" t="s">
        <v>85</v>
      </c>
      <c r="AN188" s="35" t="s">
        <v>86</v>
      </c>
      <c r="AO188" s="35" t="s">
        <v>87</v>
      </c>
      <c r="AP188" s="35" t="s">
        <v>88</v>
      </c>
    </row>
    <row r="189" spans="2:43" ht="17.100000000000001" customHeight="1" thickBot="1">
      <c r="B189" s="500"/>
      <c r="C189" s="501"/>
      <c r="D189" s="765"/>
      <c r="E189" s="766"/>
      <c r="F189" s="766"/>
      <c r="G189" s="766"/>
      <c r="H189" s="767"/>
      <c r="I189" s="136" t="s">
        <v>82</v>
      </c>
      <c r="J189" s="321" t="s">
        <v>167</v>
      </c>
      <c r="K189" s="105"/>
      <c r="L189" s="105"/>
      <c r="M189" s="105"/>
      <c r="N189" s="105"/>
      <c r="O189" s="105"/>
      <c r="P189" s="105"/>
      <c r="Q189" s="106"/>
      <c r="R189" s="107"/>
      <c r="S189" s="108"/>
      <c r="T189" s="108"/>
      <c r="U189" s="108"/>
      <c r="V189" s="108"/>
      <c r="W189" s="108"/>
      <c r="X189" s="108"/>
      <c r="Y189" s="108"/>
      <c r="Z189" s="108"/>
      <c r="AA189" s="108"/>
      <c r="AB189" s="108"/>
      <c r="AC189" s="768"/>
      <c r="AE189" s="1" t="str">
        <f>+I189</f>
        <v>□</v>
      </c>
      <c r="AH189" s="82" t="s">
        <v>279</v>
      </c>
      <c r="AJ189" s="34" t="str">
        <f>IF(X188&gt;0,IF(X188&lt;9,"◆未達","●適合"),"■未答")</f>
        <v>■未答</v>
      </c>
      <c r="AM189" s="32" t="s">
        <v>65</v>
      </c>
      <c r="AN189" s="32" t="s">
        <v>66</v>
      </c>
      <c r="AO189" s="34" t="s">
        <v>89</v>
      </c>
      <c r="AP189" s="34" t="s">
        <v>67</v>
      </c>
    </row>
    <row r="190" spans="2:43" ht="24" customHeight="1" thickBot="1">
      <c r="B190" s="754" t="s">
        <v>444</v>
      </c>
      <c r="C190" s="755"/>
      <c r="D190" s="755"/>
      <c r="E190" s="755"/>
      <c r="F190" s="755"/>
      <c r="G190" s="755"/>
      <c r="H190" s="755"/>
      <c r="I190" s="276"/>
      <c r="J190" s="276"/>
      <c r="K190" s="276"/>
      <c r="L190" s="276"/>
      <c r="M190" s="276"/>
      <c r="N190" s="276"/>
      <c r="O190" s="276"/>
      <c r="P190" s="276"/>
      <c r="Q190" s="276"/>
      <c r="R190" s="277"/>
      <c r="S190" s="277"/>
      <c r="T190" s="277"/>
      <c r="U190" s="277"/>
      <c r="V190" s="277"/>
      <c r="W190" s="277"/>
      <c r="X190" s="277"/>
      <c r="Y190" s="277"/>
      <c r="Z190" s="277"/>
      <c r="AA190" s="277"/>
      <c r="AB190" s="277"/>
      <c r="AC190" s="278"/>
    </row>
    <row r="191" spans="2:43" ht="24" customHeight="1">
      <c r="B191" s="576" t="s">
        <v>282</v>
      </c>
      <c r="C191" s="577"/>
      <c r="D191" s="529" t="s">
        <v>43</v>
      </c>
      <c r="E191" s="530"/>
      <c r="F191" s="530"/>
      <c r="G191" s="530"/>
      <c r="H191" s="531"/>
      <c r="I191" s="43" t="s">
        <v>69</v>
      </c>
      <c r="J191" s="23" t="s">
        <v>283</v>
      </c>
      <c r="K191" s="118"/>
      <c r="L191" s="118"/>
      <c r="M191" s="118"/>
      <c r="N191" s="118"/>
      <c r="O191" s="118"/>
      <c r="P191" s="118"/>
      <c r="Q191" s="119"/>
      <c r="R191" s="120"/>
      <c r="S191" s="121"/>
      <c r="T191" s="121"/>
      <c r="U191" s="121"/>
      <c r="V191" s="121"/>
      <c r="W191" s="121"/>
      <c r="X191" s="121"/>
      <c r="Y191" s="121"/>
      <c r="Z191" s="121"/>
      <c r="AA191" s="121"/>
      <c r="AB191" s="121"/>
      <c r="AC191" s="362"/>
      <c r="AE191" s="31" t="str">
        <f>+I191</f>
        <v>□</v>
      </c>
      <c r="AH191" s="34" t="str">
        <f>IF(AE191&amp;AE192&amp;AF192="■□□","◎無し",IF(AE191&amp;AE192&amp;AF192="□■□","●適合",IF(AE191&amp;AE192&amp;AF192="□□■","◆未達",IF(AE191&amp;AE192&amp;AF192="□□□","■未答","▼矛盾"))))</f>
        <v>■未答</v>
      </c>
      <c r="AI191" s="46"/>
      <c r="AL191" s="28" t="s">
        <v>104</v>
      </c>
      <c r="AM191" s="35" t="s">
        <v>105</v>
      </c>
      <c r="AN191" s="35" t="s">
        <v>106</v>
      </c>
      <c r="AO191" s="35" t="s">
        <v>107</v>
      </c>
      <c r="AP191" s="35" t="s">
        <v>108</v>
      </c>
      <c r="AQ191" s="35" t="s">
        <v>88</v>
      </c>
    </row>
    <row r="192" spans="2:43" ht="24" customHeight="1">
      <c r="B192" s="578"/>
      <c r="C192" s="579"/>
      <c r="D192" s="532"/>
      <c r="E192" s="533"/>
      <c r="F192" s="533"/>
      <c r="G192" s="533"/>
      <c r="H192" s="534"/>
      <c r="I192" s="122" t="s">
        <v>69</v>
      </c>
      <c r="J192" s="553" t="s">
        <v>270</v>
      </c>
      <c r="K192" s="553"/>
      <c r="L192" s="123" t="s">
        <v>82</v>
      </c>
      <c r="M192" s="553" t="s">
        <v>271</v>
      </c>
      <c r="N192" s="553"/>
      <c r="O192" s="553"/>
      <c r="P192" s="313"/>
      <c r="Q192" s="320"/>
      <c r="R192" s="377"/>
      <c r="S192" s="366"/>
      <c r="T192" s="366"/>
      <c r="U192" s="366"/>
      <c r="V192" s="366"/>
      <c r="W192" s="366"/>
      <c r="X192" s="366"/>
      <c r="Y192" s="366"/>
      <c r="Z192" s="366"/>
      <c r="AA192" s="366"/>
      <c r="AB192" s="366"/>
      <c r="AC192" s="356"/>
      <c r="AE192" s="1" t="str">
        <f>+I192</f>
        <v>□</v>
      </c>
      <c r="AF192" s="1" t="str">
        <f>+L192</f>
        <v>□</v>
      </c>
      <c r="AL192" s="28"/>
      <c r="AM192" s="32" t="s">
        <v>64</v>
      </c>
      <c r="AN192" s="32" t="s">
        <v>65</v>
      </c>
      <c r="AO192" s="32" t="s">
        <v>66</v>
      </c>
      <c r="AP192" s="34" t="s">
        <v>89</v>
      </c>
      <c r="AQ192" s="34" t="s">
        <v>67</v>
      </c>
    </row>
    <row r="193" spans="2:43" ht="17.100000000000001" customHeight="1">
      <c r="B193" s="578"/>
      <c r="C193" s="579"/>
      <c r="D193" s="536" t="s">
        <v>44</v>
      </c>
      <c r="E193" s="537"/>
      <c r="F193" s="537"/>
      <c r="G193" s="537"/>
      <c r="H193" s="538"/>
      <c r="I193" s="138"/>
      <c r="J193" s="139"/>
      <c r="K193" s="139"/>
      <c r="L193" s="138"/>
      <c r="M193" s="139"/>
      <c r="N193" s="140" t="s">
        <v>82</v>
      </c>
      <c r="O193" s="508" t="s">
        <v>284</v>
      </c>
      <c r="P193" s="508"/>
      <c r="Q193" s="509"/>
      <c r="R193" s="66"/>
      <c r="S193" s="67"/>
      <c r="T193" s="67"/>
      <c r="U193" s="67"/>
      <c r="V193" s="67"/>
      <c r="W193" s="67"/>
      <c r="X193" s="67"/>
      <c r="Y193" s="67"/>
      <c r="Z193" s="67"/>
      <c r="AA193" s="67"/>
      <c r="AB193" s="67"/>
      <c r="AC193" s="712"/>
      <c r="AE193" s="31" t="str">
        <f>+N193</f>
        <v>□</v>
      </c>
      <c r="AH193" s="34" t="str">
        <f>IF(AE193&amp;AE194&amp;AE195="■□□","◎無し",IF(AE193&amp;AE194&amp;AE195="□■□","●適合",IF(AE193&amp;AE194&amp;AE195="□□■","◆未達",IF(AE193&amp;AE194&amp;AE195="□□□","■未答","▼矛盾"))))</f>
        <v>■未答</v>
      </c>
    </row>
    <row r="194" spans="2:43" ht="17.100000000000001" customHeight="1">
      <c r="B194" s="578"/>
      <c r="C194" s="579"/>
      <c r="D194" s="539"/>
      <c r="E194" s="540"/>
      <c r="F194" s="540"/>
      <c r="G194" s="540"/>
      <c r="H194" s="541"/>
      <c r="I194" s="122" t="s">
        <v>69</v>
      </c>
      <c r="J194" s="542" t="s">
        <v>285</v>
      </c>
      <c r="K194" s="542"/>
      <c r="L194" s="542"/>
      <c r="M194" s="542"/>
      <c r="N194" s="542"/>
      <c r="O194" s="542"/>
      <c r="P194" s="542"/>
      <c r="Q194" s="543"/>
      <c r="R194" s="370"/>
      <c r="S194" s="341"/>
      <c r="T194" s="341"/>
      <c r="U194" s="341"/>
      <c r="V194" s="341"/>
      <c r="W194" s="341"/>
      <c r="X194" s="341"/>
      <c r="Y194" s="341"/>
      <c r="Z194" s="341"/>
      <c r="AA194" s="341"/>
      <c r="AB194" s="341"/>
      <c r="AC194" s="713"/>
      <c r="AE194" s="1" t="str">
        <f>+I194</f>
        <v>□</v>
      </c>
      <c r="AI194" s="46"/>
      <c r="AL194" s="28" t="s">
        <v>104</v>
      </c>
      <c r="AM194" s="35" t="s">
        <v>105</v>
      </c>
      <c r="AN194" s="35" t="s">
        <v>106</v>
      </c>
      <c r="AO194" s="35" t="s">
        <v>107</v>
      </c>
      <c r="AP194" s="35" t="s">
        <v>108</v>
      </c>
      <c r="AQ194" s="35" t="s">
        <v>88</v>
      </c>
    </row>
    <row r="195" spans="2:43" ht="17.100000000000001" customHeight="1">
      <c r="B195" s="578"/>
      <c r="C195" s="579"/>
      <c r="D195" s="532"/>
      <c r="E195" s="533"/>
      <c r="F195" s="533"/>
      <c r="G195" s="533"/>
      <c r="H195" s="534"/>
      <c r="I195" s="123" t="s">
        <v>69</v>
      </c>
      <c r="J195" s="553" t="s">
        <v>286</v>
      </c>
      <c r="K195" s="553"/>
      <c r="L195" s="553"/>
      <c r="M195" s="553"/>
      <c r="N195" s="553"/>
      <c r="O195" s="553"/>
      <c r="P195" s="553"/>
      <c r="Q195" s="554"/>
      <c r="R195" s="377"/>
      <c r="S195" s="366"/>
      <c r="T195" s="366"/>
      <c r="U195" s="366"/>
      <c r="V195" s="366"/>
      <c r="W195" s="366"/>
      <c r="X195" s="366"/>
      <c r="Y195" s="366"/>
      <c r="Z195" s="366"/>
      <c r="AA195" s="366"/>
      <c r="AB195" s="366"/>
      <c r="AC195" s="727"/>
      <c r="AE195" s="1" t="str">
        <f>+I195</f>
        <v>□</v>
      </c>
      <c r="AL195" s="28"/>
      <c r="AM195" s="32" t="s">
        <v>64</v>
      </c>
      <c r="AN195" s="32" t="s">
        <v>65</v>
      </c>
      <c r="AO195" s="32" t="s">
        <v>66</v>
      </c>
      <c r="AP195" s="34" t="s">
        <v>89</v>
      </c>
      <c r="AQ195" s="34" t="s">
        <v>67</v>
      </c>
    </row>
    <row r="196" spans="2:43" ht="17.100000000000001" customHeight="1">
      <c r="B196" s="578"/>
      <c r="C196" s="579"/>
      <c r="D196" s="536" t="s">
        <v>45</v>
      </c>
      <c r="E196" s="537"/>
      <c r="F196" s="537"/>
      <c r="G196" s="537"/>
      <c r="H196" s="538"/>
      <c r="I196" s="138"/>
      <c r="J196" s="139"/>
      <c r="K196" s="139"/>
      <c r="L196" s="138"/>
      <c r="M196" s="139"/>
      <c r="N196" s="140" t="s">
        <v>82</v>
      </c>
      <c r="O196" s="508" t="s">
        <v>342</v>
      </c>
      <c r="P196" s="508"/>
      <c r="Q196" s="509"/>
      <c r="R196" s="141" t="s">
        <v>82</v>
      </c>
      <c r="S196" s="545" t="s">
        <v>287</v>
      </c>
      <c r="T196" s="545"/>
      <c r="U196" s="545"/>
      <c r="V196" s="545"/>
      <c r="W196" s="545"/>
      <c r="X196" s="545"/>
      <c r="Y196" s="545"/>
      <c r="Z196" s="545"/>
      <c r="AA196" s="545"/>
      <c r="AB196" s="752"/>
      <c r="AC196" s="712"/>
      <c r="AE196" s="31" t="str">
        <f>+N196</f>
        <v>□</v>
      </c>
      <c r="AH196" s="34" t="str">
        <f>IF(AE196&amp;AE197&amp;AE198="■□□","◎無し",IF(AE196&amp;AE197&amp;AE198="□■□","●適合",IF(AE196&amp;AE197&amp;AE198="□□■","◆未達",IF(AE196&amp;AE197&amp;AE198="□□□","■未答","▼矛盾"))))</f>
        <v>■未答</v>
      </c>
    </row>
    <row r="197" spans="2:43" ht="17.100000000000001" customHeight="1">
      <c r="B197" s="578"/>
      <c r="C197" s="579"/>
      <c r="D197" s="539"/>
      <c r="E197" s="540"/>
      <c r="F197" s="540"/>
      <c r="G197" s="540"/>
      <c r="H197" s="541"/>
      <c r="I197" s="122" t="s">
        <v>69</v>
      </c>
      <c r="J197" s="542" t="s">
        <v>288</v>
      </c>
      <c r="K197" s="542"/>
      <c r="L197" s="542"/>
      <c r="M197" s="542"/>
      <c r="N197" s="542"/>
      <c r="O197" s="542"/>
      <c r="P197" s="542"/>
      <c r="Q197" s="543"/>
      <c r="R197" s="30" t="s">
        <v>82</v>
      </c>
      <c r="S197" s="528" t="s">
        <v>289</v>
      </c>
      <c r="T197" s="528"/>
      <c r="U197" s="528"/>
      <c r="V197" s="528"/>
      <c r="W197" s="528"/>
      <c r="X197" s="528"/>
      <c r="Y197" s="528"/>
      <c r="Z197" s="528"/>
      <c r="AA197" s="528"/>
      <c r="AB197" s="648"/>
      <c r="AC197" s="713"/>
      <c r="AE197" s="1" t="str">
        <f>+I197</f>
        <v>□</v>
      </c>
      <c r="AI197" s="46"/>
      <c r="AL197" s="28" t="s">
        <v>104</v>
      </c>
      <c r="AM197" s="35" t="s">
        <v>105</v>
      </c>
      <c r="AN197" s="35" t="s">
        <v>106</v>
      </c>
      <c r="AO197" s="35" t="s">
        <v>107</v>
      </c>
      <c r="AP197" s="35" t="s">
        <v>108</v>
      </c>
      <c r="AQ197" s="35" t="s">
        <v>88</v>
      </c>
    </row>
    <row r="198" spans="2:43" ht="17.100000000000001" customHeight="1">
      <c r="B198" s="578"/>
      <c r="C198" s="579"/>
      <c r="D198" s="539"/>
      <c r="E198" s="540"/>
      <c r="F198" s="540"/>
      <c r="G198" s="540"/>
      <c r="H198" s="541"/>
      <c r="I198" s="123" t="s">
        <v>69</v>
      </c>
      <c r="J198" s="553" t="s">
        <v>290</v>
      </c>
      <c r="K198" s="553"/>
      <c r="L198" s="553"/>
      <c r="M198" s="553"/>
      <c r="N198" s="553"/>
      <c r="O198" s="553"/>
      <c r="P198" s="553"/>
      <c r="Q198" s="554"/>
      <c r="R198" s="377"/>
      <c r="S198" s="366"/>
      <c r="T198" s="366"/>
      <c r="U198" s="366"/>
      <c r="V198" s="366"/>
      <c r="W198" s="366"/>
      <c r="X198" s="366"/>
      <c r="Y198" s="366"/>
      <c r="Z198" s="366"/>
      <c r="AA198" s="366"/>
      <c r="AB198" s="65"/>
      <c r="AC198" s="713"/>
      <c r="AE198" s="1" t="str">
        <f>+I198</f>
        <v>□</v>
      </c>
      <c r="AL198" s="28"/>
      <c r="AM198" s="32" t="s">
        <v>64</v>
      </c>
      <c r="AN198" s="32" t="s">
        <v>65</v>
      </c>
      <c r="AO198" s="32" t="s">
        <v>66</v>
      </c>
      <c r="AP198" s="34" t="s">
        <v>89</v>
      </c>
      <c r="AQ198" s="34" t="s">
        <v>67</v>
      </c>
    </row>
    <row r="199" spans="2:43" ht="21.75" customHeight="1">
      <c r="B199" s="578"/>
      <c r="C199" s="579"/>
      <c r="D199" s="330"/>
      <c r="E199" s="536" t="s">
        <v>46</v>
      </c>
      <c r="F199" s="537"/>
      <c r="G199" s="537"/>
      <c r="H199" s="538"/>
      <c r="I199" s="77"/>
      <c r="J199" s="77"/>
      <c r="K199" s="77"/>
      <c r="L199" s="77"/>
      <c r="M199" s="77"/>
      <c r="N199" s="138"/>
      <c r="O199" s="139"/>
      <c r="P199" s="139"/>
      <c r="Q199" s="142"/>
      <c r="R199" s="66"/>
      <c r="S199" s="67"/>
      <c r="T199" s="143"/>
      <c r="U199" s="67"/>
      <c r="V199" s="67"/>
      <c r="W199" s="67"/>
      <c r="X199" s="144"/>
      <c r="Y199" s="144"/>
      <c r="Z199" s="144"/>
      <c r="AA199" s="67"/>
      <c r="AB199" s="58" t="s">
        <v>103</v>
      </c>
      <c r="AC199" s="713"/>
    </row>
    <row r="200" spans="2:43" ht="17.100000000000001" customHeight="1">
      <c r="B200" s="578"/>
      <c r="C200" s="579"/>
      <c r="D200" s="330"/>
      <c r="E200" s="539"/>
      <c r="F200" s="540"/>
      <c r="G200" s="540"/>
      <c r="H200" s="541"/>
      <c r="I200" s="317"/>
      <c r="J200" s="317"/>
      <c r="K200" s="317"/>
      <c r="L200" s="317"/>
      <c r="M200" s="317"/>
      <c r="N200" s="122" t="s">
        <v>82</v>
      </c>
      <c r="O200" s="542" t="s">
        <v>284</v>
      </c>
      <c r="P200" s="542"/>
      <c r="Q200" s="543"/>
      <c r="R200" s="370"/>
      <c r="S200" s="341"/>
      <c r="T200" s="725" t="s">
        <v>291</v>
      </c>
      <c r="U200" s="725"/>
      <c r="V200" s="725"/>
      <c r="W200" s="725"/>
      <c r="X200" s="523"/>
      <c r="Y200" s="523"/>
      <c r="Z200" s="523"/>
      <c r="AA200" s="341" t="s">
        <v>111</v>
      </c>
      <c r="AB200" s="71"/>
      <c r="AC200" s="713"/>
      <c r="AE200" s="31" t="str">
        <f>+N200</f>
        <v>□</v>
      </c>
      <c r="AH200" s="34" t="str">
        <f>IF(AE200&amp;AE201&amp;AE202="■□□","◎無し",IF(AE200&amp;AE201&amp;AE202="□■□","●適合",IF(AE200&amp;AE201&amp;AE202="□□■","◆未達",IF(AE200&amp;AE201&amp;AE202="□□□","■未答","▼矛盾"))))</f>
        <v>■未答</v>
      </c>
      <c r="AI200" s="46"/>
      <c r="AL200" s="28" t="s">
        <v>104</v>
      </c>
      <c r="AM200" s="35" t="s">
        <v>105</v>
      </c>
      <c r="AN200" s="35" t="s">
        <v>106</v>
      </c>
      <c r="AO200" s="35" t="s">
        <v>107</v>
      </c>
      <c r="AP200" s="35" t="s">
        <v>108</v>
      </c>
      <c r="AQ200" s="35" t="s">
        <v>88</v>
      </c>
    </row>
    <row r="201" spans="2:43" ht="17.100000000000001" customHeight="1">
      <c r="B201" s="578"/>
      <c r="C201" s="579"/>
      <c r="D201" s="330"/>
      <c r="E201" s="539"/>
      <c r="F201" s="540"/>
      <c r="G201" s="540"/>
      <c r="H201" s="541"/>
      <c r="I201" s="48" t="s">
        <v>82</v>
      </c>
      <c r="J201" s="542" t="s">
        <v>165</v>
      </c>
      <c r="K201" s="542"/>
      <c r="L201" s="542"/>
      <c r="M201" s="542"/>
      <c r="N201" s="542"/>
      <c r="O201" s="542"/>
      <c r="P201" s="542"/>
      <c r="Q201" s="543"/>
      <c r="R201" s="30" t="s">
        <v>82</v>
      </c>
      <c r="S201" s="528" t="s">
        <v>292</v>
      </c>
      <c r="T201" s="528"/>
      <c r="U201" s="528"/>
      <c r="V201" s="528"/>
      <c r="W201" s="528"/>
      <c r="X201" s="528"/>
      <c r="Y201" s="528"/>
      <c r="Z201" s="528"/>
      <c r="AA201" s="528"/>
      <c r="AB201" s="648"/>
      <c r="AC201" s="713"/>
      <c r="AE201" s="1" t="str">
        <f>+I201</f>
        <v>□</v>
      </c>
      <c r="AH201" s="82" t="s">
        <v>171</v>
      </c>
      <c r="AJ201" s="145" t="str">
        <f>IF(X200&gt;0,IF(X200&gt;80,12,8),"(未答)")</f>
        <v>(未答)</v>
      </c>
      <c r="AL201" s="28"/>
      <c r="AM201" s="32" t="s">
        <v>64</v>
      </c>
      <c r="AN201" s="32" t="s">
        <v>65</v>
      </c>
      <c r="AO201" s="32" t="s">
        <v>66</v>
      </c>
      <c r="AP201" s="34" t="s">
        <v>89</v>
      </c>
      <c r="AQ201" s="34" t="s">
        <v>67</v>
      </c>
    </row>
    <row r="202" spans="2:43" ht="17.100000000000001" customHeight="1">
      <c r="B202" s="578"/>
      <c r="C202" s="579"/>
      <c r="D202" s="330"/>
      <c r="E202" s="539"/>
      <c r="F202" s="540"/>
      <c r="G202" s="540"/>
      <c r="H202" s="541"/>
      <c r="I202" s="48" t="s">
        <v>82</v>
      </c>
      <c r="J202" s="542" t="s">
        <v>167</v>
      </c>
      <c r="K202" s="542"/>
      <c r="L202" s="542"/>
      <c r="M202" s="542"/>
      <c r="N202" s="542"/>
      <c r="O202" s="542"/>
      <c r="P202" s="542"/>
      <c r="Q202" s="543"/>
      <c r="R202" s="30" t="s">
        <v>82</v>
      </c>
      <c r="S202" s="528" t="s">
        <v>293</v>
      </c>
      <c r="T202" s="528"/>
      <c r="U202" s="528"/>
      <c r="V202" s="528"/>
      <c r="W202" s="528"/>
      <c r="X202" s="528"/>
      <c r="Y202" s="528"/>
      <c r="Z202" s="528"/>
      <c r="AA202" s="528"/>
      <c r="AB202" s="648"/>
      <c r="AC202" s="713"/>
      <c r="AE202" s="1" t="str">
        <f>+I202</f>
        <v>□</v>
      </c>
      <c r="AH202" s="82" t="s">
        <v>294</v>
      </c>
      <c r="AJ202" s="34" t="str">
        <f>IF(Z203&gt;0,IF(Z203&lt;AJ201,"◆未達","●適合"),"■未答")</f>
        <v>■未答</v>
      </c>
    </row>
    <row r="203" spans="2:43" ht="17.100000000000001" customHeight="1">
      <c r="B203" s="578"/>
      <c r="C203" s="579"/>
      <c r="D203" s="330"/>
      <c r="E203" s="532"/>
      <c r="F203" s="533"/>
      <c r="G203" s="533"/>
      <c r="H203" s="534"/>
      <c r="I203" s="73"/>
      <c r="J203" s="73"/>
      <c r="K203" s="73"/>
      <c r="L203" s="73"/>
      <c r="M203" s="73"/>
      <c r="N203" s="73"/>
      <c r="O203" s="73"/>
      <c r="P203" s="73"/>
      <c r="Q203" s="74"/>
      <c r="R203" s="377"/>
      <c r="S203" s="366"/>
      <c r="T203" s="366" t="s">
        <v>295</v>
      </c>
      <c r="U203" s="366"/>
      <c r="V203" s="366"/>
      <c r="W203" s="366"/>
      <c r="X203" s="64"/>
      <c r="Y203" s="366" t="s">
        <v>215</v>
      </c>
      <c r="Z203" s="714"/>
      <c r="AA203" s="714"/>
      <c r="AB203" s="65"/>
      <c r="AC203" s="713"/>
    </row>
    <row r="204" spans="2:43" ht="21.95" customHeight="1">
      <c r="B204" s="578"/>
      <c r="C204" s="579"/>
      <c r="D204" s="308"/>
      <c r="E204" s="536" t="s">
        <v>296</v>
      </c>
      <c r="F204" s="537"/>
      <c r="G204" s="537"/>
      <c r="H204" s="538"/>
      <c r="I204" s="138"/>
      <c r="J204" s="139"/>
      <c r="K204" s="139"/>
      <c r="L204" s="138"/>
      <c r="M204" s="139"/>
      <c r="N204" s="140" t="s">
        <v>82</v>
      </c>
      <c r="O204" s="508" t="s">
        <v>284</v>
      </c>
      <c r="P204" s="508"/>
      <c r="Q204" s="509"/>
      <c r="R204" s="66"/>
      <c r="S204" s="67"/>
      <c r="T204" s="67"/>
      <c r="U204" s="67"/>
      <c r="V204" s="67"/>
      <c r="W204" s="67"/>
      <c r="X204" s="67"/>
      <c r="Y204" s="67"/>
      <c r="Z204" s="67"/>
      <c r="AA204" s="57"/>
      <c r="AB204" s="58" t="s">
        <v>103</v>
      </c>
      <c r="AC204" s="713"/>
      <c r="AE204" s="31" t="str">
        <f>+N204</f>
        <v>□</v>
      </c>
      <c r="AH204" s="34" t="str">
        <f>IF(AE204&amp;AE205&amp;AF205="■□□","◎無し",IF(AE204&amp;AE205&amp;AF205="□■□","●適合",IF(AE204&amp;AE205&amp;AF205="□□■","◆未達",IF(AE204&amp;AE205&amp;AF205="□□□","■未答","▼矛盾"))))</f>
        <v>■未答</v>
      </c>
      <c r="AI204" s="46"/>
      <c r="AL204" s="28" t="s">
        <v>104</v>
      </c>
      <c r="AM204" s="35" t="s">
        <v>105</v>
      </c>
      <c r="AN204" s="35" t="s">
        <v>106</v>
      </c>
      <c r="AO204" s="35" t="s">
        <v>107</v>
      </c>
      <c r="AP204" s="35" t="s">
        <v>108</v>
      </c>
      <c r="AQ204" s="35" t="s">
        <v>88</v>
      </c>
    </row>
    <row r="205" spans="2:43" ht="21.95" customHeight="1">
      <c r="B205" s="578"/>
      <c r="C205" s="579"/>
      <c r="D205" s="308"/>
      <c r="E205" s="539"/>
      <c r="F205" s="533"/>
      <c r="G205" s="533"/>
      <c r="H205" s="534"/>
      <c r="I205" s="123" t="s">
        <v>69</v>
      </c>
      <c r="J205" s="553" t="s">
        <v>270</v>
      </c>
      <c r="K205" s="553"/>
      <c r="L205" s="123" t="s">
        <v>82</v>
      </c>
      <c r="M205" s="553" t="s">
        <v>271</v>
      </c>
      <c r="N205" s="553"/>
      <c r="O205" s="553"/>
      <c r="P205" s="73"/>
      <c r="Q205" s="74"/>
      <c r="R205" s="370"/>
      <c r="S205" s="341"/>
      <c r="T205" s="341"/>
      <c r="U205" s="341"/>
      <c r="V205" s="753"/>
      <c r="W205" s="753"/>
      <c r="X205" s="341"/>
      <c r="Y205" s="341"/>
      <c r="Z205" s="347"/>
      <c r="AA205" s="347"/>
      <c r="AB205" s="59"/>
      <c r="AC205" s="713"/>
      <c r="AE205" s="1" t="str">
        <f>+I205</f>
        <v>□</v>
      </c>
      <c r="AF205" s="1" t="str">
        <f>+L205</f>
        <v>□</v>
      </c>
      <c r="AL205" s="28"/>
      <c r="AM205" s="32" t="s">
        <v>64</v>
      </c>
      <c r="AN205" s="32" t="s">
        <v>65</v>
      </c>
      <c r="AO205" s="32" t="s">
        <v>66</v>
      </c>
      <c r="AP205" s="34" t="s">
        <v>89</v>
      </c>
      <c r="AQ205" s="34" t="s">
        <v>67</v>
      </c>
    </row>
    <row r="206" spans="2:43" ht="20.100000000000001" customHeight="1">
      <c r="B206" s="578"/>
      <c r="C206" s="579"/>
      <c r="D206" s="308"/>
      <c r="E206" s="706" t="s">
        <v>297</v>
      </c>
      <c r="F206" s="537" t="s">
        <v>433</v>
      </c>
      <c r="G206" s="537"/>
      <c r="H206" s="538"/>
      <c r="I206" s="76"/>
      <c r="J206" s="139"/>
      <c r="K206" s="139"/>
      <c r="L206" s="139"/>
      <c r="M206" s="139"/>
      <c r="N206" s="140" t="s">
        <v>82</v>
      </c>
      <c r="O206" s="508" t="s">
        <v>284</v>
      </c>
      <c r="P206" s="508"/>
      <c r="Q206" s="508"/>
      <c r="R206" s="527" t="s">
        <v>176</v>
      </c>
      <c r="S206" s="528"/>
      <c r="T206" s="528"/>
      <c r="U206" s="528"/>
      <c r="V206" s="523"/>
      <c r="W206" s="523"/>
      <c r="X206" s="347" t="s">
        <v>111</v>
      </c>
      <c r="Y206" s="347"/>
      <c r="Z206" s="347"/>
      <c r="AA206" s="347"/>
      <c r="AB206" s="59"/>
      <c r="AC206" s="713"/>
      <c r="AE206" s="31" t="str">
        <f>+N206</f>
        <v>□</v>
      </c>
      <c r="AH206" s="34" t="str">
        <f>IF(AE206&amp;AE207&amp;AE208="■□□","◎無し",IF(AE206&amp;AE207&amp;AE208="□■□","●適合",IF(AE206&amp;AE207&amp;AE208="□□■","◆未達",IF(AE206&amp;AE207&amp;AE208="□□□","■未答","▼矛盾"))))</f>
        <v>■未答</v>
      </c>
    </row>
    <row r="207" spans="2:43" ht="20.100000000000001" customHeight="1">
      <c r="B207" s="578"/>
      <c r="C207" s="579"/>
      <c r="D207" s="308"/>
      <c r="E207" s="707"/>
      <c r="F207" s="540"/>
      <c r="G207" s="540"/>
      <c r="H207" s="541"/>
      <c r="I207" s="48" t="s">
        <v>82</v>
      </c>
      <c r="J207" s="542" t="s">
        <v>298</v>
      </c>
      <c r="K207" s="542"/>
      <c r="L207" s="542"/>
      <c r="M207" s="542"/>
      <c r="N207" s="542"/>
      <c r="O207" s="542"/>
      <c r="P207" s="542"/>
      <c r="Q207" s="543"/>
      <c r="R207" s="527" t="s">
        <v>180</v>
      </c>
      <c r="S207" s="528"/>
      <c r="T207" s="528"/>
      <c r="U207" s="528"/>
      <c r="V207" s="523"/>
      <c r="W207" s="523"/>
      <c r="X207" s="347" t="s">
        <v>111</v>
      </c>
      <c r="Y207" s="341"/>
      <c r="Z207" s="341"/>
      <c r="AA207" s="347"/>
      <c r="AB207" s="59"/>
      <c r="AC207" s="713"/>
      <c r="AE207" s="1" t="str">
        <f>+I207</f>
        <v>□</v>
      </c>
      <c r="AH207" s="115" t="s">
        <v>181</v>
      </c>
      <c r="AJ207" s="34" t="str">
        <f>IF(V207&gt;0,IF(V207&lt;195,"◆195未満","●適合"),"■未答")</f>
        <v>■未答</v>
      </c>
    </row>
    <row r="208" spans="2:43" ht="20.100000000000001" customHeight="1">
      <c r="B208" s="578"/>
      <c r="C208" s="579"/>
      <c r="D208" s="308"/>
      <c r="E208" s="707"/>
      <c r="F208" s="533"/>
      <c r="G208" s="533"/>
      <c r="H208" s="534"/>
      <c r="I208" s="48" t="s">
        <v>82</v>
      </c>
      <c r="J208" s="542" t="s">
        <v>299</v>
      </c>
      <c r="K208" s="542"/>
      <c r="L208" s="542"/>
      <c r="M208" s="542"/>
      <c r="N208" s="542"/>
      <c r="O208" s="542"/>
      <c r="P208" s="542"/>
      <c r="Q208" s="543"/>
      <c r="R208" s="346"/>
      <c r="S208" s="709" t="s">
        <v>183</v>
      </c>
      <c r="T208" s="709"/>
      <c r="U208" s="709"/>
      <c r="V208" s="709"/>
      <c r="W208" s="709"/>
      <c r="X208" s="709"/>
      <c r="Y208" s="597">
        <f>+V206*2+V207</f>
        <v>0</v>
      </c>
      <c r="Z208" s="597"/>
      <c r="AA208" s="347" t="s">
        <v>111</v>
      </c>
      <c r="AB208" s="59"/>
      <c r="AC208" s="713"/>
      <c r="AE208" s="1" t="str">
        <f>+I208</f>
        <v>□</v>
      </c>
      <c r="AH208" s="115" t="s">
        <v>184</v>
      </c>
      <c r="AJ208" s="34" t="str">
        <f>IF(Y208&gt;0,IF(AND(Y208&gt;=550,Y208&lt;=650),"●適合","◆未達"),"■未答")</f>
        <v>■未答</v>
      </c>
    </row>
    <row r="209" spans="2:43" ht="20.100000000000001" customHeight="1">
      <c r="B209" s="578"/>
      <c r="C209" s="579"/>
      <c r="D209" s="308"/>
      <c r="E209" s="707"/>
      <c r="F209" s="525" t="s">
        <v>3</v>
      </c>
      <c r="G209" s="525"/>
      <c r="H209" s="526"/>
      <c r="I209" s="321"/>
      <c r="J209" s="321"/>
      <c r="K209" s="321"/>
      <c r="L209" s="321"/>
      <c r="M209" s="321"/>
      <c r="N209" s="321"/>
      <c r="O209" s="321"/>
      <c r="P209" s="321"/>
      <c r="Q209" s="322"/>
      <c r="R209" s="750" t="s">
        <v>185</v>
      </c>
      <c r="S209" s="751"/>
      <c r="T209" s="751"/>
      <c r="U209" s="751"/>
      <c r="V209" s="714"/>
      <c r="W209" s="714"/>
      <c r="X209" s="50" t="s">
        <v>111</v>
      </c>
      <c r="Y209" s="366"/>
      <c r="Z209" s="366"/>
      <c r="AA209" s="50"/>
      <c r="AB209" s="146"/>
      <c r="AC209" s="713"/>
      <c r="AH209" s="82" t="s">
        <v>186</v>
      </c>
      <c r="AJ209" s="34" t="str">
        <f>IF(V209&gt;0,IF(V209&gt;30,"◆30超過","●適合"),"■未答")</f>
        <v>■未答</v>
      </c>
    </row>
    <row r="210" spans="2:43" ht="21.95" customHeight="1">
      <c r="B210" s="578"/>
      <c r="C210" s="579"/>
      <c r="D210" s="308"/>
      <c r="E210" s="707"/>
      <c r="F210" s="537" t="s">
        <v>300</v>
      </c>
      <c r="G210" s="537"/>
      <c r="H210" s="538"/>
      <c r="I210" s="125"/>
      <c r="J210" s="77"/>
      <c r="K210" s="77"/>
      <c r="L210" s="77"/>
      <c r="M210" s="77"/>
      <c r="N210" s="77"/>
      <c r="O210" s="77"/>
      <c r="P210" s="77"/>
      <c r="Q210" s="77"/>
      <c r="R210" s="527" t="s">
        <v>301</v>
      </c>
      <c r="S210" s="528"/>
      <c r="T210" s="528"/>
      <c r="U210" s="528"/>
      <c r="V210" s="122" t="s">
        <v>82</v>
      </c>
      <c r="W210" s="347" t="s">
        <v>141</v>
      </c>
      <c r="X210" s="347"/>
      <c r="Y210" s="122" t="s">
        <v>82</v>
      </c>
      <c r="Z210" s="347" t="s">
        <v>302</v>
      </c>
      <c r="AA210" s="347"/>
      <c r="AB210" s="59"/>
      <c r="AC210" s="713"/>
    </row>
    <row r="211" spans="2:43" ht="21.95" customHeight="1">
      <c r="B211" s="578"/>
      <c r="C211" s="579"/>
      <c r="D211" s="308"/>
      <c r="E211" s="707"/>
      <c r="F211" s="533"/>
      <c r="G211" s="533"/>
      <c r="H211" s="534"/>
      <c r="I211" s="316"/>
      <c r="J211" s="317"/>
      <c r="K211" s="317"/>
      <c r="L211" s="317"/>
      <c r="M211" s="317"/>
      <c r="N211" s="122" t="s">
        <v>82</v>
      </c>
      <c r="O211" s="542" t="s">
        <v>284</v>
      </c>
      <c r="P211" s="542"/>
      <c r="Q211" s="542"/>
      <c r="R211" s="521" t="s">
        <v>303</v>
      </c>
      <c r="S211" s="522"/>
      <c r="T211" s="522"/>
      <c r="U211" s="522"/>
      <c r="V211" s="122" t="s">
        <v>82</v>
      </c>
      <c r="W211" s="341" t="s">
        <v>141</v>
      </c>
      <c r="X211" s="341"/>
      <c r="Y211" s="122" t="s">
        <v>82</v>
      </c>
      <c r="Z211" s="341" t="s">
        <v>302</v>
      </c>
      <c r="AA211" s="341"/>
      <c r="AB211" s="71"/>
      <c r="AC211" s="713"/>
      <c r="AE211" s="31" t="str">
        <f>+N211</f>
        <v>□</v>
      </c>
      <c r="AH211" s="34" t="str">
        <f>IF(AE211&amp;AE212&amp;AE213="■□□","◎無し",IF(AE211&amp;AE212&amp;AE213="□■□","●適合",IF(AE211&amp;AE212&amp;AE213="□□■","◆未達",IF(AE211&amp;AE212&amp;AE213="□□□","■未答","▼矛盾"))))</f>
        <v>■未答</v>
      </c>
      <c r="AI211" s="46"/>
      <c r="AL211" s="28" t="s">
        <v>104</v>
      </c>
      <c r="AM211" s="35" t="s">
        <v>105</v>
      </c>
      <c r="AN211" s="35" t="s">
        <v>106</v>
      </c>
      <c r="AO211" s="35" t="s">
        <v>107</v>
      </c>
      <c r="AP211" s="35" t="s">
        <v>108</v>
      </c>
      <c r="AQ211" s="35" t="s">
        <v>88</v>
      </c>
    </row>
    <row r="212" spans="2:43" ht="20.100000000000001" customHeight="1">
      <c r="B212" s="578"/>
      <c r="C212" s="579"/>
      <c r="D212" s="308"/>
      <c r="E212" s="707"/>
      <c r="F212" s="537" t="s">
        <v>48</v>
      </c>
      <c r="G212" s="537"/>
      <c r="H212" s="538"/>
      <c r="I212" s="147" t="s">
        <v>82</v>
      </c>
      <c r="J212" s="542" t="s">
        <v>304</v>
      </c>
      <c r="K212" s="542"/>
      <c r="L212" s="542"/>
      <c r="M212" s="542"/>
      <c r="N212" s="542"/>
      <c r="O212" s="542"/>
      <c r="P212" s="542"/>
      <c r="Q212" s="543"/>
      <c r="R212" s="521" t="s">
        <v>486</v>
      </c>
      <c r="S212" s="522"/>
      <c r="T212" s="522"/>
      <c r="U212" s="522"/>
      <c r="V212" s="122" t="s">
        <v>82</v>
      </c>
      <c r="W212" s="705" t="s">
        <v>217</v>
      </c>
      <c r="X212" s="705"/>
      <c r="Y212" s="122" t="s">
        <v>82</v>
      </c>
      <c r="Z212" s="535" t="s">
        <v>218</v>
      </c>
      <c r="AA212" s="522"/>
      <c r="AB212" s="327"/>
      <c r="AC212" s="713"/>
      <c r="AE212" s="1" t="str">
        <f>+I212</f>
        <v>□</v>
      </c>
      <c r="AH212" s="115" t="s">
        <v>142</v>
      </c>
      <c r="AJ212" s="32" t="str">
        <f>IF(V212&amp;Y212="■□","◎過分",IF(V212&amp;Y212="□■","●適合",IF(V212&amp;Y212="□□","■未答","▼矛盾")))</f>
        <v>■未答</v>
      </c>
      <c r="AL212" s="28"/>
      <c r="AM212" s="32" t="s">
        <v>64</v>
      </c>
      <c r="AN212" s="32" t="s">
        <v>65</v>
      </c>
      <c r="AO212" s="32" t="s">
        <v>66</v>
      </c>
      <c r="AP212" s="34" t="s">
        <v>89</v>
      </c>
      <c r="AQ212" s="34" t="s">
        <v>67</v>
      </c>
    </row>
    <row r="213" spans="2:43" ht="20.100000000000001" customHeight="1">
      <c r="B213" s="578"/>
      <c r="C213" s="579"/>
      <c r="D213" s="308"/>
      <c r="E213" s="707"/>
      <c r="F213" s="540"/>
      <c r="G213" s="540"/>
      <c r="H213" s="541"/>
      <c r="I213" s="147" t="s">
        <v>82</v>
      </c>
      <c r="J213" s="542" t="s">
        <v>305</v>
      </c>
      <c r="K213" s="542"/>
      <c r="L213" s="542"/>
      <c r="M213" s="542"/>
      <c r="N213" s="542"/>
      <c r="O213" s="542"/>
      <c r="P213" s="542"/>
      <c r="Q213" s="543"/>
      <c r="R213" s="521" t="s">
        <v>219</v>
      </c>
      <c r="S213" s="522"/>
      <c r="T213" s="522"/>
      <c r="U213" s="522"/>
      <c r="V213" s="522"/>
      <c r="W213" s="522"/>
      <c r="X213" s="523"/>
      <c r="Y213" s="523"/>
      <c r="Z213" s="523"/>
      <c r="AA213" s="341" t="s">
        <v>111</v>
      </c>
      <c r="AB213" s="71"/>
      <c r="AC213" s="713"/>
      <c r="AE213" s="1" t="str">
        <f>+I213</f>
        <v>□</v>
      </c>
      <c r="AH213" s="115" t="s">
        <v>220</v>
      </c>
      <c r="AJ213" s="34" t="str">
        <f>IF(X213&gt;0,IF(X213&lt;700,"◆低すぎ",IF(X213&gt;900,"◆高すぎ","●適合")),"■未答")</f>
        <v>■未答</v>
      </c>
    </row>
    <row r="214" spans="2:43" ht="9.75" customHeight="1">
      <c r="B214" s="578"/>
      <c r="C214" s="579"/>
      <c r="D214" s="308"/>
      <c r="E214" s="707"/>
      <c r="F214" s="540"/>
      <c r="G214" s="540"/>
      <c r="H214" s="541"/>
      <c r="I214" s="132"/>
      <c r="J214" s="380"/>
      <c r="K214" s="380"/>
      <c r="L214" s="380"/>
      <c r="M214" s="380"/>
      <c r="N214" s="380"/>
      <c r="O214" s="380"/>
      <c r="P214" s="380"/>
      <c r="Q214" s="383"/>
      <c r="R214" s="372"/>
      <c r="S214" s="373"/>
      <c r="T214" s="373"/>
      <c r="U214" s="373"/>
      <c r="V214" s="373"/>
      <c r="W214" s="373"/>
      <c r="X214" s="148"/>
      <c r="Y214" s="148"/>
      <c r="Z214" s="148"/>
      <c r="AA214" s="366"/>
      <c r="AB214" s="65"/>
      <c r="AC214" s="727"/>
    </row>
    <row r="215" spans="2:43" ht="17.100000000000001" customHeight="1">
      <c r="B215" s="578" t="s">
        <v>282</v>
      </c>
      <c r="C215" s="580"/>
      <c r="D215" s="536" t="s">
        <v>49</v>
      </c>
      <c r="E215" s="537"/>
      <c r="F215" s="537"/>
      <c r="G215" s="537"/>
      <c r="H215" s="538"/>
      <c r="I215" s="76"/>
      <c r="J215" s="139"/>
      <c r="K215" s="139"/>
      <c r="L215" s="139"/>
      <c r="M215" s="139"/>
      <c r="N215" s="139"/>
      <c r="O215" s="139"/>
      <c r="P215" s="139"/>
      <c r="Q215" s="142"/>
      <c r="R215" s="358"/>
      <c r="S215" s="359"/>
      <c r="T215" s="359"/>
      <c r="U215" s="359"/>
      <c r="V215" s="359"/>
      <c r="W215" s="359"/>
      <c r="X215" s="144"/>
      <c r="Y215" s="144"/>
      <c r="Z215" s="144"/>
      <c r="AA215" s="67"/>
      <c r="AB215" s="58" t="s">
        <v>103</v>
      </c>
      <c r="AC215" s="712"/>
      <c r="AE215" s="31" t="str">
        <f>+N216</f>
        <v>□</v>
      </c>
      <c r="AH215" s="34" t="str">
        <f>IF(AE215&amp;AE216&amp;AE217="■□□","◎無し",IF(AE215&amp;AE216&amp;AE217="□■□","●適合",IF(AE215&amp;AE216&amp;AE217="□□■","◆未達",IF(AE215&amp;AE216&amp;AE217="□□□","■未答","▼矛盾"))))</f>
        <v>■未答</v>
      </c>
      <c r="AI215" s="46"/>
      <c r="AL215" s="28" t="s">
        <v>104</v>
      </c>
      <c r="AM215" s="35" t="s">
        <v>105</v>
      </c>
      <c r="AN215" s="35" t="s">
        <v>106</v>
      </c>
      <c r="AO215" s="35" t="s">
        <v>107</v>
      </c>
      <c r="AP215" s="35" t="s">
        <v>108</v>
      </c>
      <c r="AQ215" s="35" t="s">
        <v>88</v>
      </c>
    </row>
    <row r="216" spans="2:43" ht="17.100000000000001" customHeight="1">
      <c r="B216" s="578"/>
      <c r="C216" s="580"/>
      <c r="D216" s="539"/>
      <c r="E216" s="540"/>
      <c r="F216" s="540"/>
      <c r="G216" s="540"/>
      <c r="H216" s="541"/>
      <c r="I216" s="149"/>
      <c r="J216" s="380"/>
      <c r="K216" s="380"/>
      <c r="L216" s="149"/>
      <c r="M216" s="380"/>
      <c r="N216" s="122" t="s">
        <v>82</v>
      </c>
      <c r="O216" s="542" t="s">
        <v>284</v>
      </c>
      <c r="P216" s="542"/>
      <c r="Q216" s="543"/>
      <c r="R216" s="521" t="s">
        <v>486</v>
      </c>
      <c r="S216" s="522"/>
      <c r="T216" s="522"/>
      <c r="U216" s="522"/>
      <c r="V216" s="122" t="s">
        <v>82</v>
      </c>
      <c r="W216" s="705" t="s">
        <v>217</v>
      </c>
      <c r="X216" s="705"/>
      <c r="Y216" s="122" t="s">
        <v>82</v>
      </c>
      <c r="Z216" s="535" t="s">
        <v>218</v>
      </c>
      <c r="AA216" s="522"/>
      <c r="AB216" s="327"/>
      <c r="AC216" s="713"/>
      <c r="AE216" s="1" t="str">
        <f>+I217</f>
        <v>□</v>
      </c>
      <c r="AH216" s="115" t="s">
        <v>142</v>
      </c>
      <c r="AJ216" s="32" t="str">
        <f>IF(V216&amp;Y216="■□","◎過分",IF(V216&amp;Y216="□■","●適合",IF(V216&amp;Y216="□□","■未答","▼矛盾")))</f>
        <v>■未答</v>
      </c>
      <c r="AL216" s="28"/>
      <c r="AM216" s="32" t="s">
        <v>64</v>
      </c>
      <c r="AN216" s="32" t="s">
        <v>65</v>
      </c>
      <c r="AO216" s="32" t="s">
        <v>66</v>
      </c>
      <c r="AP216" s="34" t="s">
        <v>89</v>
      </c>
      <c r="AQ216" s="34" t="s">
        <v>67</v>
      </c>
    </row>
    <row r="217" spans="2:43" ht="17.100000000000001" customHeight="1">
      <c r="B217" s="578"/>
      <c r="C217" s="580"/>
      <c r="D217" s="539"/>
      <c r="E217" s="540"/>
      <c r="F217" s="540"/>
      <c r="G217" s="540"/>
      <c r="H217" s="541"/>
      <c r="I217" s="122" t="s">
        <v>69</v>
      </c>
      <c r="J217" s="542" t="s">
        <v>306</v>
      </c>
      <c r="K217" s="542"/>
      <c r="L217" s="542"/>
      <c r="M217" s="542"/>
      <c r="N217" s="542"/>
      <c r="O217" s="542"/>
      <c r="P217" s="542"/>
      <c r="Q217" s="543"/>
      <c r="R217" s="521" t="s">
        <v>307</v>
      </c>
      <c r="S217" s="522"/>
      <c r="T217" s="522"/>
      <c r="U217" s="522"/>
      <c r="V217" s="522"/>
      <c r="W217" s="522"/>
      <c r="X217" s="523"/>
      <c r="Y217" s="523"/>
      <c r="Z217" s="523"/>
      <c r="AA217" s="341" t="s">
        <v>111</v>
      </c>
      <c r="AB217" s="71"/>
      <c r="AC217" s="713"/>
      <c r="AE217" s="1" t="str">
        <f>+I218</f>
        <v>□</v>
      </c>
      <c r="AH217" s="115" t="s">
        <v>220</v>
      </c>
      <c r="AJ217" s="34" t="str">
        <f>IF(X217&gt;0,IF(X217&lt;700,"◆低すぎ",IF(X217&gt;900,"◆高すぎ","●適合")),"■未答")</f>
        <v>■未答</v>
      </c>
    </row>
    <row r="218" spans="2:43" ht="17.100000000000001" customHeight="1">
      <c r="B218" s="578"/>
      <c r="C218" s="580"/>
      <c r="D218" s="539"/>
      <c r="E218" s="533"/>
      <c r="F218" s="533"/>
      <c r="G218" s="533"/>
      <c r="H218" s="534"/>
      <c r="I218" s="123" t="s">
        <v>69</v>
      </c>
      <c r="J218" s="553" t="s">
        <v>308</v>
      </c>
      <c r="K218" s="553"/>
      <c r="L218" s="553"/>
      <c r="M218" s="553"/>
      <c r="N218" s="553"/>
      <c r="O218" s="553"/>
      <c r="P218" s="553"/>
      <c r="Q218" s="554"/>
      <c r="R218" s="377"/>
      <c r="S218" s="366"/>
      <c r="T218" s="366"/>
      <c r="U218" s="366"/>
      <c r="V218" s="366"/>
      <c r="W218" s="366"/>
      <c r="X218" s="366"/>
      <c r="Y218" s="366"/>
      <c r="Z218" s="366"/>
      <c r="AA218" s="366"/>
      <c r="AB218" s="65"/>
      <c r="AC218" s="713"/>
    </row>
    <row r="219" spans="2:43" ht="12" customHeight="1">
      <c r="B219" s="578"/>
      <c r="C219" s="580"/>
      <c r="D219" s="330"/>
      <c r="E219" s="539" t="s">
        <v>50</v>
      </c>
      <c r="F219" s="540"/>
      <c r="G219" s="540"/>
      <c r="H219" s="541"/>
      <c r="I219" s="77"/>
      <c r="J219" s="77"/>
      <c r="K219" s="77"/>
      <c r="L219" s="77"/>
      <c r="M219" s="77"/>
      <c r="N219" s="77"/>
      <c r="O219" s="77"/>
      <c r="P219" s="77"/>
      <c r="Q219" s="78"/>
      <c r="R219" s="743" t="s">
        <v>309</v>
      </c>
      <c r="S219" s="744"/>
      <c r="T219" s="744"/>
      <c r="U219" s="744"/>
      <c r="V219" s="744"/>
      <c r="W219" s="744"/>
      <c r="X219" s="744"/>
      <c r="Y219" s="744"/>
      <c r="Z219" s="744"/>
      <c r="AA219" s="744"/>
      <c r="AB219" s="745"/>
      <c r="AC219" s="713"/>
      <c r="AE219" s="31" t="str">
        <f>+I220</f>
        <v>□</v>
      </c>
      <c r="AH219" s="32" t="str">
        <f>IF(AE219&amp;AE220="■□","◎避け",IF(AE219&amp;AE220="□■","●無し",IF(AE219&amp;AE220="□□","■未答","▼矛盾")))</f>
        <v>■未答</v>
      </c>
      <c r="AI219" s="33"/>
      <c r="AL219" s="28" t="s">
        <v>84</v>
      </c>
      <c r="AM219" s="35" t="s">
        <v>85</v>
      </c>
      <c r="AN219" s="35" t="s">
        <v>86</v>
      </c>
      <c r="AO219" s="35" t="s">
        <v>87</v>
      </c>
      <c r="AP219" s="35" t="s">
        <v>88</v>
      </c>
    </row>
    <row r="220" spans="2:43" ht="12" customHeight="1">
      <c r="B220" s="578"/>
      <c r="C220" s="580"/>
      <c r="D220" s="330"/>
      <c r="E220" s="539"/>
      <c r="F220" s="540"/>
      <c r="G220" s="540"/>
      <c r="H220" s="541"/>
      <c r="I220" s="122" t="s">
        <v>69</v>
      </c>
      <c r="J220" s="542" t="s">
        <v>310</v>
      </c>
      <c r="K220" s="542"/>
      <c r="L220" s="542"/>
      <c r="M220" s="542"/>
      <c r="N220" s="542"/>
      <c r="O220" s="542"/>
      <c r="P220" s="542"/>
      <c r="Q220" s="543"/>
      <c r="R220" s="746"/>
      <c r="S220" s="724"/>
      <c r="T220" s="724"/>
      <c r="U220" s="724"/>
      <c r="V220" s="724"/>
      <c r="W220" s="724"/>
      <c r="X220" s="724"/>
      <c r="Y220" s="724"/>
      <c r="Z220" s="724"/>
      <c r="AA220" s="724"/>
      <c r="AB220" s="747"/>
      <c r="AC220" s="713"/>
      <c r="AE220" s="1" t="str">
        <f>+I221</f>
        <v>□</v>
      </c>
      <c r="AM220" s="32" t="s">
        <v>311</v>
      </c>
      <c r="AN220" s="32" t="s">
        <v>312</v>
      </c>
      <c r="AO220" s="34" t="s">
        <v>89</v>
      </c>
      <c r="AP220" s="34" t="s">
        <v>67</v>
      </c>
    </row>
    <row r="221" spans="2:43" ht="12" customHeight="1">
      <c r="B221" s="578"/>
      <c r="C221" s="580"/>
      <c r="D221" s="330"/>
      <c r="E221" s="539"/>
      <c r="F221" s="540"/>
      <c r="G221" s="540"/>
      <c r="H221" s="541"/>
      <c r="I221" s="122" t="s">
        <v>69</v>
      </c>
      <c r="J221" s="542" t="s">
        <v>313</v>
      </c>
      <c r="K221" s="542"/>
      <c r="L221" s="542"/>
      <c r="M221" s="542"/>
      <c r="N221" s="542"/>
      <c r="O221" s="542"/>
      <c r="P221" s="542"/>
      <c r="Q221" s="543"/>
      <c r="R221" s="746"/>
      <c r="S221" s="724"/>
      <c r="T221" s="724"/>
      <c r="U221" s="724"/>
      <c r="V221" s="724"/>
      <c r="W221" s="724"/>
      <c r="X221" s="724"/>
      <c r="Y221" s="724"/>
      <c r="Z221" s="724"/>
      <c r="AA221" s="724"/>
      <c r="AB221" s="747"/>
      <c r="AC221" s="713"/>
    </row>
    <row r="222" spans="2:43" ht="26.25" customHeight="1">
      <c r="B222" s="578"/>
      <c r="C222" s="580"/>
      <c r="D222" s="330"/>
      <c r="E222" s="532"/>
      <c r="F222" s="533"/>
      <c r="G222" s="533"/>
      <c r="H222" s="534"/>
      <c r="I222" s="73"/>
      <c r="J222" s="73"/>
      <c r="K222" s="73"/>
      <c r="L222" s="73"/>
      <c r="M222" s="73"/>
      <c r="N222" s="73"/>
      <c r="O222" s="73"/>
      <c r="P222" s="73"/>
      <c r="Q222" s="74"/>
      <c r="R222" s="748"/>
      <c r="S222" s="559"/>
      <c r="T222" s="559"/>
      <c r="U222" s="559"/>
      <c r="V222" s="559"/>
      <c r="W222" s="559"/>
      <c r="X222" s="559"/>
      <c r="Y222" s="559"/>
      <c r="Z222" s="559"/>
      <c r="AA222" s="559"/>
      <c r="AB222" s="749"/>
      <c r="AC222" s="713"/>
    </row>
    <row r="223" spans="2:43" ht="12" customHeight="1">
      <c r="B223" s="578"/>
      <c r="C223" s="580"/>
      <c r="D223" s="330"/>
      <c r="E223" s="536" t="s">
        <v>51</v>
      </c>
      <c r="F223" s="537"/>
      <c r="G223" s="537"/>
      <c r="H223" s="538"/>
      <c r="I223" s="77"/>
      <c r="J223" s="77"/>
      <c r="K223" s="77"/>
      <c r="L223" s="77"/>
      <c r="M223" s="77"/>
      <c r="N223" s="77"/>
      <c r="O223" s="77"/>
      <c r="P223" s="77"/>
      <c r="Q223" s="78"/>
      <c r="R223" s="743" t="s">
        <v>309</v>
      </c>
      <c r="S223" s="744"/>
      <c r="T223" s="744"/>
      <c r="U223" s="744"/>
      <c r="V223" s="744"/>
      <c r="W223" s="744"/>
      <c r="X223" s="744"/>
      <c r="Y223" s="744"/>
      <c r="Z223" s="744"/>
      <c r="AA223" s="744"/>
      <c r="AB223" s="745"/>
      <c r="AC223" s="713"/>
      <c r="AE223" s="31" t="str">
        <f>+I224</f>
        <v>□</v>
      </c>
      <c r="AH223" s="32" t="str">
        <f>IF(AE223&amp;AE224="■□","◎避け",IF(AE223&amp;AE224="□■","●無し",IF(AE223&amp;AE224="□□","■未答","▼矛盾")))</f>
        <v>■未答</v>
      </c>
      <c r="AI223" s="33"/>
      <c r="AL223" s="28" t="s">
        <v>84</v>
      </c>
      <c r="AM223" s="35" t="s">
        <v>85</v>
      </c>
      <c r="AN223" s="35" t="s">
        <v>86</v>
      </c>
      <c r="AO223" s="35" t="s">
        <v>87</v>
      </c>
      <c r="AP223" s="35" t="s">
        <v>88</v>
      </c>
    </row>
    <row r="224" spans="2:43" ht="12" customHeight="1">
      <c r="B224" s="578"/>
      <c r="C224" s="580"/>
      <c r="D224" s="330"/>
      <c r="E224" s="539"/>
      <c r="F224" s="540"/>
      <c r="G224" s="540"/>
      <c r="H224" s="541"/>
      <c r="I224" s="122" t="s">
        <v>69</v>
      </c>
      <c r="J224" s="542" t="s">
        <v>310</v>
      </c>
      <c r="K224" s="542"/>
      <c r="L224" s="542"/>
      <c r="M224" s="542"/>
      <c r="N224" s="542"/>
      <c r="O224" s="542"/>
      <c r="P224" s="542"/>
      <c r="Q224" s="543"/>
      <c r="R224" s="746"/>
      <c r="S224" s="724"/>
      <c r="T224" s="724"/>
      <c r="U224" s="724"/>
      <c r="V224" s="724"/>
      <c r="W224" s="724"/>
      <c r="X224" s="724"/>
      <c r="Y224" s="724"/>
      <c r="Z224" s="724"/>
      <c r="AA224" s="724"/>
      <c r="AB224" s="747"/>
      <c r="AC224" s="713"/>
      <c r="AE224" s="1" t="str">
        <f>+I225</f>
        <v>□</v>
      </c>
      <c r="AM224" s="32" t="s">
        <v>311</v>
      </c>
      <c r="AN224" s="32" t="s">
        <v>312</v>
      </c>
      <c r="AO224" s="34" t="s">
        <v>89</v>
      </c>
      <c r="AP224" s="34" t="s">
        <v>67</v>
      </c>
    </row>
    <row r="225" spans="2:44" ht="12" customHeight="1">
      <c r="B225" s="578"/>
      <c r="C225" s="580"/>
      <c r="D225" s="330"/>
      <c r="E225" s="539"/>
      <c r="F225" s="540"/>
      <c r="G225" s="540"/>
      <c r="H225" s="541"/>
      <c r="I225" s="122" t="s">
        <v>69</v>
      </c>
      <c r="J225" s="542" t="s">
        <v>313</v>
      </c>
      <c r="K225" s="542"/>
      <c r="L225" s="542"/>
      <c r="M225" s="542"/>
      <c r="N225" s="542"/>
      <c r="O225" s="542"/>
      <c r="P225" s="542"/>
      <c r="Q225" s="543"/>
      <c r="R225" s="746"/>
      <c r="S225" s="724"/>
      <c r="T225" s="724"/>
      <c r="U225" s="724"/>
      <c r="V225" s="724"/>
      <c r="W225" s="724"/>
      <c r="X225" s="724"/>
      <c r="Y225" s="724"/>
      <c r="Z225" s="724"/>
      <c r="AA225" s="724"/>
      <c r="AB225" s="747"/>
      <c r="AC225" s="713"/>
    </row>
    <row r="226" spans="2:44" ht="19.5" customHeight="1">
      <c r="B226" s="578"/>
      <c r="C226" s="580"/>
      <c r="D226" s="371"/>
      <c r="E226" s="532"/>
      <c r="F226" s="533"/>
      <c r="G226" s="533"/>
      <c r="H226" s="534"/>
      <c r="I226" s="73"/>
      <c r="J226" s="73"/>
      <c r="K226" s="73"/>
      <c r="L226" s="73"/>
      <c r="M226" s="73"/>
      <c r="N226" s="73"/>
      <c r="O226" s="73"/>
      <c r="P226" s="73"/>
      <c r="Q226" s="74"/>
      <c r="R226" s="748"/>
      <c r="S226" s="559"/>
      <c r="T226" s="559"/>
      <c r="U226" s="559"/>
      <c r="V226" s="559"/>
      <c r="W226" s="559"/>
      <c r="X226" s="559"/>
      <c r="Y226" s="559"/>
      <c r="Z226" s="559"/>
      <c r="AA226" s="559"/>
      <c r="AB226" s="749"/>
      <c r="AC226" s="727"/>
    </row>
    <row r="227" spans="2:44" ht="17.25" customHeight="1">
      <c r="B227" s="578"/>
      <c r="C227" s="580"/>
      <c r="D227" s="564" t="s">
        <v>52</v>
      </c>
      <c r="E227" s="562"/>
      <c r="F227" s="562"/>
      <c r="G227" s="562"/>
      <c r="H227" s="563"/>
      <c r="I227" s="76"/>
      <c r="J227" s="314"/>
      <c r="K227" s="314"/>
      <c r="L227" s="314"/>
      <c r="M227" s="314"/>
      <c r="N227" s="314"/>
      <c r="O227" s="314"/>
      <c r="P227" s="314"/>
      <c r="Q227" s="315"/>
      <c r="R227" s="103"/>
      <c r="S227" s="57"/>
      <c r="T227" s="57"/>
      <c r="U227" s="57"/>
      <c r="V227" s="57"/>
      <c r="W227" s="57"/>
      <c r="X227" s="57"/>
      <c r="Y227" s="57"/>
      <c r="Z227" s="57"/>
      <c r="AA227" s="57"/>
      <c r="AB227" s="58" t="s">
        <v>103</v>
      </c>
      <c r="AC227" s="739"/>
      <c r="AE227" s="31" t="str">
        <f>+I229</f>
        <v>□</v>
      </c>
      <c r="AH227" s="34" t="str">
        <f>IF(AE227&amp;AE228&amp;AE229="■□□","◎無し",IF(AE227&amp;AE228&amp;AE229="□■□","●適合",IF(AE227&amp;AE228&amp;AE229="□□■","◆未達",IF(AE227&amp;AE228&amp;AE229="□□□","■未答","▼矛盾"))))</f>
        <v>■未答</v>
      </c>
      <c r="AI227" s="46"/>
      <c r="AL227" s="28" t="s">
        <v>104</v>
      </c>
      <c r="AM227" s="35" t="s">
        <v>105</v>
      </c>
      <c r="AN227" s="35" t="s">
        <v>106</v>
      </c>
      <c r="AO227" s="35" t="s">
        <v>107</v>
      </c>
      <c r="AP227" s="35" t="s">
        <v>108</v>
      </c>
      <c r="AQ227" s="35" t="s">
        <v>88</v>
      </c>
    </row>
    <row r="228" spans="2:44" ht="18" customHeight="1">
      <c r="B228" s="578"/>
      <c r="C228" s="580"/>
      <c r="D228" s="564"/>
      <c r="E228" s="565"/>
      <c r="F228" s="565"/>
      <c r="G228" s="565"/>
      <c r="H228" s="566"/>
      <c r="I228" s="69"/>
      <c r="J228" s="311"/>
      <c r="K228" s="311"/>
      <c r="L228" s="311"/>
      <c r="M228" s="311"/>
      <c r="N228" s="311"/>
      <c r="O228" s="311"/>
      <c r="P228" s="311"/>
      <c r="Q228" s="312"/>
      <c r="R228" s="30" t="s">
        <v>82</v>
      </c>
      <c r="S228" s="528" t="s">
        <v>314</v>
      </c>
      <c r="T228" s="528"/>
      <c r="U228" s="528"/>
      <c r="V228" s="528"/>
      <c r="W228" s="528"/>
      <c r="X228" s="528"/>
      <c r="Y228" s="528"/>
      <c r="Z228" s="528"/>
      <c r="AA228" s="528"/>
      <c r="AB228" s="648"/>
      <c r="AC228" s="739"/>
      <c r="AE228" s="1" t="str">
        <f>+I231</f>
        <v>□</v>
      </c>
      <c r="AL228" s="28"/>
      <c r="AM228" s="32" t="s">
        <v>64</v>
      </c>
      <c r="AN228" s="32" t="s">
        <v>65</v>
      </c>
      <c r="AO228" s="32" t="s">
        <v>66</v>
      </c>
      <c r="AP228" s="34" t="s">
        <v>89</v>
      </c>
      <c r="AQ228" s="34" t="s">
        <v>67</v>
      </c>
    </row>
    <row r="229" spans="2:44" ht="18" customHeight="1">
      <c r="B229" s="578"/>
      <c r="C229" s="580"/>
      <c r="D229" s="564"/>
      <c r="E229" s="565"/>
      <c r="F229" s="565"/>
      <c r="G229" s="565"/>
      <c r="H229" s="566"/>
      <c r="I229" s="48" t="s">
        <v>69</v>
      </c>
      <c r="J229" s="321" t="s">
        <v>315</v>
      </c>
      <c r="K229" s="321"/>
      <c r="L229" s="321"/>
      <c r="M229" s="321"/>
      <c r="N229" s="321"/>
      <c r="O229" s="321"/>
      <c r="P229" s="321"/>
      <c r="Q229" s="322"/>
      <c r="R229" s="30" t="s">
        <v>82</v>
      </c>
      <c r="S229" s="522" t="s">
        <v>316</v>
      </c>
      <c r="T229" s="522"/>
      <c r="U229" s="522"/>
      <c r="V229" s="522"/>
      <c r="W229" s="522"/>
      <c r="X229" s="522"/>
      <c r="Y229" s="522"/>
      <c r="Z229" s="522"/>
      <c r="AA229" s="522"/>
      <c r="AB229" s="535"/>
      <c r="AC229" s="739"/>
      <c r="AE229" s="1" t="str">
        <f>+I232</f>
        <v>□</v>
      </c>
    </row>
    <row r="230" spans="2:44" ht="17.25" customHeight="1">
      <c r="B230" s="578"/>
      <c r="C230" s="580"/>
      <c r="D230" s="564"/>
      <c r="E230" s="565"/>
      <c r="F230" s="565"/>
      <c r="G230" s="565"/>
      <c r="H230" s="566"/>
      <c r="I230" s="69"/>
      <c r="J230" s="321"/>
      <c r="K230" s="321"/>
      <c r="L230" s="321"/>
      <c r="M230" s="321"/>
      <c r="N230" s="321"/>
      <c r="O230" s="321"/>
      <c r="P230" s="321"/>
      <c r="Q230" s="322"/>
      <c r="R230" s="37"/>
      <c r="S230" s="522"/>
      <c r="T230" s="522"/>
      <c r="U230" s="522"/>
      <c r="V230" s="522"/>
      <c r="W230" s="522"/>
      <c r="X230" s="522"/>
      <c r="Y230" s="522"/>
      <c r="Z230" s="522"/>
      <c r="AA230" s="522"/>
      <c r="AB230" s="535"/>
      <c r="AC230" s="739"/>
    </row>
    <row r="231" spans="2:44" ht="23.1" customHeight="1">
      <c r="B231" s="578"/>
      <c r="C231" s="580"/>
      <c r="D231" s="330"/>
      <c r="E231" s="524" t="s">
        <v>53</v>
      </c>
      <c r="F231" s="525"/>
      <c r="G231" s="525"/>
      <c r="H231" s="526"/>
      <c r="I231" s="48" t="s">
        <v>82</v>
      </c>
      <c r="J231" s="321" t="s">
        <v>161</v>
      </c>
      <c r="K231" s="321"/>
      <c r="L231" s="321"/>
      <c r="M231" s="321"/>
      <c r="N231" s="321"/>
      <c r="O231" s="321"/>
      <c r="P231" s="321"/>
      <c r="Q231" s="322"/>
      <c r="R231" s="521" t="s">
        <v>235</v>
      </c>
      <c r="S231" s="522"/>
      <c r="T231" s="522"/>
      <c r="U231" s="522"/>
      <c r="V231" s="522"/>
      <c r="W231" s="522"/>
      <c r="X231" s="522"/>
      <c r="Y231" s="523"/>
      <c r="Z231" s="523"/>
      <c r="AA231" s="341" t="s">
        <v>111</v>
      </c>
      <c r="AB231" s="71"/>
      <c r="AC231" s="739"/>
      <c r="AH231" s="82" t="s">
        <v>236</v>
      </c>
      <c r="AJ231" s="34" t="str">
        <f>IF(Y231&gt;0,IF(Y231&lt;650,"腰1100",IF(Y231&gt;=1100,"基準なし","床1100")),"■未答")</f>
        <v>■未答</v>
      </c>
    </row>
    <row r="232" spans="2:44" ht="23.1" customHeight="1">
      <c r="B232" s="578"/>
      <c r="C232" s="580"/>
      <c r="D232" s="330"/>
      <c r="E232" s="524"/>
      <c r="F232" s="525"/>
      <c r="G232" s="525"/>
      <c r="H232" s="526"/>
      <c r="I232" s="48" t="s">
        <v>82</v>
      </c>
      <c r="J232" s="321" t="s">
        <v>238</v>
      </c>
      <c r="K232" s="321"/>
      <c r="L232" s="321"/>
      <c r="M232" s="321"/>
      <c r="N232" s="321"/>
      <c r="O232" s="321"/>
      <c r="P232" s="321"/>
      <c r="Q232" s="322"/>
      <c r="R232" s="521" t="s">
        <v>239</v>
      </c>
      <c r="S232" s="522"/>
      <c r="T232" s="522"/>
      <c r="U232" s="522"/>
      <c r="V232" s="522"/>
      <c r="W232" s="522"/>
      <c r="X232" s="522"/>
      <c r="Y232" s="523"/>
      <c r="Z232" s="523"/>
      <c r="AA232" s="341" t="s">
        <v>111</v>
      </c>
      <c r="AB232" s="71"/>
      <c r="AC232" s="739"/>
      <c r="AH232" s="82" t="s">
        <v>240</v>
      </c>
      <c r="AJ232" s="34" t="str">
        <f>IF(Y232&gt;0,IF(Y231&lt;650,IF(Y232&lt;1100,"◆未達","●適合"),IF(Y231&gt;=1100,"基準なし","◎不問")),"■未答")</f>
        <v>■未答</v>
      </c>
    </row>
    <row r="233" spans="2:44" ht="23.1" customHeight="1">
      <c r="B233" s="578"/>
      <c r="C233" s="580"/>
      <c r="D233" s="330"/>
      <c r="E233" s="524"/>
      <c r="F233" s="525"/>
      <c r="G233" s="525"/>
      <c r="H233" s="526"/>
      <c r="I233" s="321"/>
      <c r="J233" s="321"/>
      <c r="K233" s="321"/>
      <c r="L233" s="321"/>
      <c r="M233" s="321"/>
      <c r="N233" s="321"/>
      <c r="O233" s="321"/>
      <c r="P233" s="321"/>
      <c r="Q233" s="322"/>
      <c r="R233" s="370" t="s">
        <v>241</v>
      </c>
      <c r="S233" s="341"/>
      <c r="T233" s="341"/>
      <c r="U233" s="341"/>
      <c r="V233" s="341"/>
      <c r="W233" s="341"/>
      <c r="X233" s="341"/>
      <c r="Y233" s="523"/>
      <c r="Z233" s="523"/>
      <c r="AA233" s="341" t="s">
        <v>111</v>
      </c>
      <c r="AB233" s="71"/>
      <c r="AC233" s="739"/>
      <c r="AH233" s="82" t="s">
        <v>242</v>
      </c>
      <c r="AJ233" s="34" t="str">
        <f>IF(Y231&gt;0,IF(Y231&gt;=300,IF(Y231&lt;650,"◎不問",IF(Y231&lt;1100,IF(Y233&lt;1100,"◆未達","●適合"),"基準なし")),IF(Y233&lt;1100,"◆未達","●適合")),"■未答")</f>
        <v>■未答</v>
      </c>
    </row>
    <row r="234" spans="2:44" ht="18.95" customHeight="1">
      <c r="B234" s="578"/>
      <c r="C234" s="580"/>
      <c r="D234" s="330"/>
      <c r="E234" s="524" t="s">
        <v>317</v>
      </c>
      <c r="F234" s="525"/>
      <c r="G234" s="525"/>
      <c r="H234" s="526"/>
      <c r="I234" s="69"/>
      <c r="J234" s="317"/>
      <c r="K234" s="317"/>
      <c r="L234" s="321"/>
      <c r="M234" s="321"/>
      <c r="N234" s="321"/>
      <c r="O234" s="321"/>
      <c r="P234" s="321"/>
      <c r="Q234" s="322"/>
      <c r="R234" s="346"/>
      <c r="S234" s="347"/>
      <c r="T234" s="347"/>
      <c r="U234" s="347"/>
      <c r="V234" s="347"/>
      <c r="W234" s="347"/>
      <c r="X234" s="347"/>
      <c r="Y234" s="347"/>
      <c r="Z234" s="347"/>
      <c r="AA234" s="347"/>
      <c r="AB234" s="347"/>
      <c r="AC234" s="739"/>
      <c r="AH234" s="82" t="s">
        <v>244</v>
      </c>
      <c r="AJ234" s="34" t="str">
        <f>IF(Y231&gt;0,IF(Y233&gt;0,IF(Y231+Y232-Y233=0,"●相互OK","▼矛盾"),"■まだ片方"),"■未答")</f>
        <v>■未答</v>
      </c>
    </row>
    <row r="235" spans="2:44" ht="18.95" customHeight="1">
      <c r="B235" s="578"/>
      <c r="C235" s="580"/>
      <c r="D235" s="330"/>
      <c r="E235" s="524"/>
      <c r="F235" s="525"/>
      <c r="G235" s="525"/>
      <c r="H235" s="526"/>
      <c r="I235" s="69"/>
      <c r="J235" s="317"/>
      <c r="K235" s="317"/>
      <c r="L235" s="321"/>
      <c r="M235" s="321"/>
      <c r="N235" s="321"/>
      <c r="O235" s="321"/>
      <c r="P235" s="321"/>
      <c r="Q235" s="322"/>
      <c r="R235" s="527" t="s">
        <v>261</v>
      </c>
      <c r="S235" s="528"/>
      <c r="T235" s="528"/>
      <c r="U235" s="528"/>
      <c r="V235" s="528"/>
      <c r="W235" s="528"/>
      <c r="X235" s="528"/>
      <c r="Y235" s="523"/>
      <c r="Z235" s="523"/>
      <c r="AA235" s="347" t="s">
        <v>111</v>
      </c>
      <c r="AB235" s="347"/>
      <c r="AC235" s="739"/>
      <c r="AH235" s="82" t="s">
        <v>262</v>
      </c>
      <c r="AJ235" s="34" t="str">
        <f>IF(Y235&gt;0,IF(Y235&gt;110,"◆未達","●適合"),"■未答")</f>
        <v>■未答</v>
      </c>
    </row>
    <row r="236" spans="2:44" ht="18.95" customHeight="1" thickBot="1">
      <c r="B236" s="581"/>
      <c r="C236" s="582"/>
      <c r="D236" s="345"/>
      <c r="E236" s="740"/>
      <c r="F236" s="741"/>
      <c r="G236" s="741"/>
      <c r="H236" s="742"/>
      <c r="I236" s="110"/>
      <c r="J236" s="150"/>
      <c r="K236" s="150"/>
      <c r="L236" s="105"/>
      <c r="M236" s="105"/>
      <c r="N236" s="105"/>
      <c r="O236" s="105"/>
      <c r="P236" s="105"/>
      <c r="Q236" s="106"/>
      <c r="R236" s="108"/>
      <c r="S236" s="108"/>
      <c r="T236" s="108"/>
      <c r="U236" s="108"/>
      <c r="V236" s="108"/>
      <c r="W236" s="108"/>
      <c r="X236" s="108"/>
      <c r="Y236" s="108"/>
      <c r="Z236" s="108"/>
      <c r="AA236" s="108"/>
      <c r="AB236" s="108"/>
      <c r="AC236" s="739"/>
    </row>
    <row r="237" spans="2:44" ht="17.100000000000001" customHeight="1">
      <c r="B237" s="516" t="s">
        <v>318</v>
      </c>
      <c r="C237" s="517"/>
      <c r="D237" s="529" t="s">
        <v>54</v>
      </c>
      <c r="E237" s="530"/>
      <c r="F237" s="530"/>
      <c r="G237" s="530"/>
      <c r="H237" s="531"/>
      <c r="I237" s="43" t="s">
        <v>69</v>
      </c>
      <c r="J237" s="23" t="s">
        <v>319</v>
      </c>
      <c r="K237" s="118"/>
      <c r="L237" s="118"/>
      <c r="M237" s="118"/>
      <c r="N237" s="118"/>
      <c r="O237" s="118"/>
      <c r="P237" s="118"/>
      <c r="Q237" s="119"/>
      <c r="R237" s="120"/>
      <c r="S237" s="121"/>
      <c r="T237" s="121"/>
      <c r="U237" s="121"/>
      <c r="V237" s="121"/>
      <c r="W237" s="121"/>
      <c r="X237" s="121"/>
      <c r="Y237" s="121"/>
      <c r="Z237" s="121"/>
      <c r="AA237" s="121"/>
      <c r="AB237" s="121"/>
      <c r="AC237" s="728"/>
      <c r="AE237" s="31" t="str">
        <f>+I237</f>
        <v>□</v>
      </c>
      <c r="AH237" s="34" t="str">
        <f>IF(AE237&amp;AE238&amp;AE239&amp;AE240="■□□□","◎無し",IF(AE237&amp;AE238&amp;AE239&amp;AE240="□■□□","●適合",IF(AE237&amp;AE238&amp;AE239&amp;AE240="□□■□","◆未達",IF(AE237&amp;AE238&amp;AE239&amp;AE240="□□□■","◆未達",IF(AE237&amp;AE238&amp;AE239&amp;AE240="□□□□","■未答","▼矛盾")))))</f>
        <v>■未答</v>
      </c>
      <c r="AI237" s="46"/>
      <c r="AL237" s="28" t="s">
        <v>92</v>
      </c>
      <c r="AM237" s="40" t="s">
        <v>94</v>
      </c>
      <c r="AN237" s="40" t="s">
        <v>93</v>
      </c>
      <c r="AO237" s="40" t="s">
        <v>95</v>
      </c>
      <c r="AP237" s="40" t="s">
        <v>96</v>
      </c>
      <c r="AQ237" s="40" t="s">
        <v>97</v>
      </c>
      <c r="AR237" s="40" t="s">
        <v>88</v>
      </c>
    </row>
    <row r="238" spans="2:44" ht="17.100000000000001" customHeight="1">
      <c r="B238" s="518"/>
      <c r="C238" s="519"/>
      <c r="D238" s="532"/>
      <c r="E238" s="533"/>
      <c r="F238" s="533"/>
      <c r="G238" s="533"/>
      <c r="H238" s="534"/>
      <c r="I238" s="123" t="s">
        <v>69</v>
      </c>
      <c r="J238" s="553" t="s">
        <v>320</v>
      </c>
      <c r="K238" s="553"/>
      <c r="L238" s="123" t="s">
        <v>82</v>
      </c>
      <c r="M238" s="553" t="s">
        <v>321</v>
      </c>
      <c r="N238" s="553"/>
      <c r="O238" s="123" t="s">
        <v>69</v>
      </c>
      <c r="P238" s="553" t="s">
        <v>271</v>
      </c>
      <c r="Q238" s="554"/>
      <c r="R238" s="370"/>
      <c r="S238" s="341"/>
      <c r="T238" s="341"/>
      <c r="U238" s="341"/>
      <c r="V238" s="341"/>
      <c r="W238" s="341"/>
      <c r="X238" s="341"/>
      <c r="Y238" s="341"/>
      <c r="Z238" s="341"/>
      <c r="AA238" s="341"/>
      <c r="AB238" s="341"/>
      <c r="AC238" s="727"/>
      <c r="AE238" s="1" t="str">
        <f>+I238</f>
        <v>□</v>
      </c>
      <c r="AL238" s="28"/>
      <c r="AM238" s="32" t="s">
        <v>64</v>
      </c>
      <c r="AN238" s="32" t="s">
        <v>65</v>
      </c>
      <c r="AO238" s="32" t="s">
        <v>322</v>
      </c>
      <c r="AP238" s="32" t="s">
        <v>66</v>
      </c>
      <c r="AQ238" s="34" t="s">
        <v>89</v>
      </c>
      <c r="AR238" s="34" t="s">
        <v>67</v>
      </c>
    </row>
    <row r="239" spans="2:44" ht="21.95" customHeight="1">
      <c r="B239" s="518"/>
      <c r="C239" s="519"/>
      <c r="D239" s="536" t="s">
        <v>323</v>
      </c>
      <c r="E239" s="537"/>
      <c r="F239" s="537"/>
      <c r="G239" s="537"/>
      <c r="H239" s="538"/>
      <c r="I239" s="138"/>
      <c r="J239" s="139"/>
      <c r="K239" s="139"/>
      <c r="L239" s="138"/>
      <c r="M239" s="139"/>
      <c r="N239" s="140" t="s">
        <v>82</v>
      </c>
      <c r="O239" s="508" t="s">
        <v>284</v>
      </c>
      <c r="P239" s="508"/>
      <c r="Q239" s="509"/>
      <c r="R239" s="141" t="s">
        <v>82</v>
      </c>
      <c r="S239" s="720" t="s">
        <v>324</v>
      </c>
      <c r="T239" s="720"/>
      <c r="U239" s="720"/>
      <c r="V239" s="720"/>
      <c r="W239" s="720"/>
      <c r="X239" s="720"/>
      <c r="Y239" s="720"/>
      <c r="Z239" s="720"/>
      <c r="AA239" s="720"/>
      <c r="AB239" s="721"/>
      <c r="AC239" s="712"/>
      <c r="AE239" s="1" t="str">
        <f>+L238</f>
        <v>□</v>
      </c>
    </row>
    <row r="240" spans="2:44" ht="21.95" customHeight="1">
      <c r="B240" s="518"/>
      <c r="C240" s="519"/>
      <c r="D240" s="539"/>
      <c r="E240" s="540"/>
      <c r="F240" s="540"/>
      <c r="G240" s="540"/>
      <c r="H240" s="541"/>
      <c r="I240" s="39" t="s">
        <v>69</v>
      </c>
      <c r="J240" s="542" t="s">
        <v>582</v>
      </c>
      <c r="K240" s="542"/>
      <c r="L240" s="149"/>
      <c r="M240" s="511"/>
      <c r="N240" s="511"/>
      <c r="O240" s="511"/>
      <c r="P240" s="317"/>
      <c r="Q240" s="70"/>
      <c r="R240" s="30" t="s">
        <v>82</v>
      </c>
      <c r="S240" s="522" t="s">
        <v>325</v>
      </c>
      <c r="T240" s="522"/>
      <c r="U240" s="522"/>
      <c r="V240" s="522"/>
      <c r="W240" s="522"/>
      <c r="X240" s="522"/>
      <c r="Y240" s="522"/>
      <c r="Z240" s="522"/>
      <c r="AA240" s="522"/>
      <c r="AB240" s="535"/>
      <c r="AC240" s="713"/>
      <c r="AE240" s="1" t="str">
        <f>+O238</f>
        <v>□</v>
      </c>
    </row>
    <row r="241" spans="2:43" ht="21.95" customHeight="1">
      <c r="B241" s="518"/>
      <c r="C241" s="519"/>
      <c r="D241" s="308"/>
      <c r="E241" s="309"/>
      <c r="F241" s="309"/>
      <c r="G241" s="309"/>
      <c r="H241" s="310"/>
      <c r="I241" s="123" t="s">
        <v>82</v>
      </c>
      <c r="J241" s="553" t="s">
        <v>271</v>
      </c>
      <c r="K241" s="553"/>
      <c r="L241" s="553"/>
      <c r="M241" s="311"/>
      <c r="N241" s="311"/>
      <c r="O241" s="311"/>
      <c r="P241" s="317"/>
      <c r="Q241" s="317"/>
      <c r="R241" s="158"/>
      <c r="S241" s="363"/>
      <c r="T241" s="363"/>
      <c r="U241" s="363"/>
      <c r="V241" s="363"/>
      <c r="W241" s="363"/>
      <c r="X241" s="363"/>
      <c r="Y241" s="363"/>
      <c r="Z241" s="363"/>
      <c r="AA241" s="363"/>
      <c r="AB241" s="364"/>
      <c r="AC241" s="356"/>
    </row>
    <row r="242" spans="2:43" ht="17.100000000000001" customHeight="1">
      <c r="B242" s="518"/>
      <c r="C242" s="519"/>
      <c r="D242" s="308"/>
      <c r="E242" s="536" t="s">
        <v>47</v>
      </c>
      <c r="F242" s="537"/>
      <c r="G242" s="537"/>
      <c r="H242" s="538"/>
      <c r="I242" s="76"/>
      <c r="J242" s="139"/>
      <c r="K242" s="139"/>
      <c r="L242" s="139"/>
      <c r="M242" s="139"/>
      <c r="N242" s="140" t="s">
        <v>82</v>
      </c>
      <c r="O242" s="508" t="s">
        <v>284</v>
      </c>
      <c r="P242" s="508"/>
      <c r="Q242" s="508"/>
      <c r="R242" s="527" t="s">
        <v>176</v>
      </c>
      <c r="S242" s="528"/>
      <c r="T242" s="528"/>
      <c r="U242" s="528"/>
      <c r="V242" s="523"/>
      <c r="W242" s="523"/>
      <c r="X242" s="347" t="s">
        <v>111</v>
      </c>
      <c r="Y242" s="347"/>
      <c r="Z242" s="347"/>
      <c r="AA242" s="347"/>
      <c r="AB242" s="59"/>
      <c r="AC242" s="713"/>
      <c r="AE242" s="31" t="str">
        <f>+N239</f>
        <v>□</v>
      </c>
      <c r="AH242" s="34" t="str">
        <f>IF(AE242&amp;AE243&amp;AE244="■□□","◎無し",IF(AE242&amp;AE243&amp;AE244="□■□","●適合",IF(AE242&amp;AE243&amp;AE244="□□■","◆未達",IF(AE242&amp;AE243&amp;AE244="□□□","■未答","▼矛盾"))))</f>
        <v>■未答</v>
      </c>
      <c r="AI242" s="46"/>
      <c r="AL242" s="28" t="s">
        <v>104</v>
      </c>
      <c r="AM242" s="35" t="s">
        <v>105</v>
      </c>
      <c r="AN242" s="35" t="s">
        <v>106</v>
      </c>
      <c r="AO242" s="35" t="s">
        <v>107</v>
      </c>
      <c r="AP242" s="35" t="s">
        <v>108</v>
      </c>
      <c r="AQ242" s="35" t="s">
        <v>88</v>
      </c>
    </row>
    <row r="243" spans="2:43" ht="17.100000000000001" customHeight="1">
      <c r="B243" s="518"/>
      <c r="C243" s="519"/>
      <c r="D243" s="308"/>
      <c r="E243" s="539"/>
      <c r="F243" s="540"/>
      <c r="G243" s="540"/>
      <c r="H243" s="541"/>
      <c r="I243" s="48" t="s">
        <v>82</v>
      </c>
      <c r="J243" s="542" t="s">
        <v>298</v>
      </c>
      <c r="K243" s="542"/>
      <c r="L243" s="542"/>
      <c r="M243" s="542"/>
      <c r="N243" s="542"/>
      <c r="O243" s="542"/>
      <c r="P243" s="542"/>
      <c r="Q243" s="543"/>
      <c r="R243" s="527" t="s">
        <v>180</v>
      </c>
      <c r="S243" s="528"/>
      <c r="T243" s="528"/>
      <c r="U243" s="528"/>
      <c r="V243" s="523"/>
      <c r="W243" s="523"/>
      <c r="X243" s="347" t="s">
        <v>111</v>
      </c>
      <c r="Y243" s="341"/>
      <c r="Z243" s="341"/>
      <c r="AA243" s="347"/>
      <c r="AB243" s="59"/>
      <c r="AC243" s="713"/>
      <c r="AE243" s="1" t="str">
        <f>+I240</f>
        <v>□</v>
      </c>
      <c r="AH243" s="115" t="s">
        <v>181</v>
      </c>
      <c r="AJ243" s="34" t="str">
        <f>IF(V243&gt;0,IF(V243&lt;240,"◆240未満","●適合"),"■未答")</f>
        <v>■未答</v>
      </c>
      <c r="AL243" s="28"/>
      <c r="AM243" s="32" t="s">
        <v>64</v>
      </c>
      <c r="AN243" s="32" t="s">
        <v>65</v>
      </c>
      <c r="AO243" s="32" t="s">
        <v>66</v>
      </c>
      <c r="AP243" s="34" t="s">
        <v>89</v>
      </c>
      <c r="AQ243" s="34" t="s">
        <v>67</v>
      </c>
    </row>
    <row r="244" spans="2:43" ht="17.100000000000001" customHeight="1">
      <c r="B244" s="518"/>
      <c r="C244" s="519"/>
      <c r="D244" s="308"/>
      <c r="E244" s="532"/>
      <c r="F244" s="533"/>
      <c r="G244" s="533"/>
      <c r="H244" s="534"/>
      <c r="I244" s="48" t="s">
        <v>82</v>
      </c>
      <c r="J244" s="542" t="s">
        <v>299</v>
      </c>
      <c r="K244" s="542"/>
      <c r="L244" s="542"/>
      <c r="M244" s="542"/>
      <c r="N244" s="542"/>
      <c r="O244" s="542"/>
      <c r="P244" s="542"/>
      <c r="Q244" s="543"/>
      <c r="R244" s="346"/>
      <c r="S244" s="709" t="s">
        <v>183</v>
      </c>
      <c r="T244" s="709"/>
      <c r="U244" s="709"/>
      <c r="V244" s="709"/>
      <c r="W244" s="709"/>
      <c r="X244" s="709"/>
      <c r="Y244" s="597">
        <f>+V242*2+V243</f>
        <v>0</v>
      </c>
      <c r="Z244" s="597"/>
      <c r="AA244" s="347" t="s">
        <v>111</v>
      </c>
      <c r="AB244" s="59"/>
      <c r="AC244" s="713"/>
      <c r="AE244" s="1" t="str">
        <f>+I241</f>
        <v>□</v>
      </c>
      <c r="AH244" s="115" t="s">
        <v>184</v>
      </c>
      <c r="AJ244" s="34" t="str">
        <f>IF(Y244&gt;0,IF(AND(Y244&gt;=550,Y244&lt;=650),"●適合","◆未達"),"■未答")</f>
        <v>■未答</v>
      </c>
    </row>
    <row r="245" spans="2:43" ht="32.1" customHeight="1">
      <c r="B245" s="518"/>
      <c r="C245" s="519"/>
      <c r="D245" s="308"/>
      <c r="E245" s="524" t="s">
        <v>3</v>
      </c>
      <c r="F245" s="525"/>
      <c r="G245" s="525"/>
      <c r="H245" s="526"/>
      <c r="I245" s="62"/>
      <c r="J245" s="62"/>
      <c r="K245" s="62"/>
      <c r="L245" s="62"/>
      <c r="M245" s="62"/>
      <c r="N245" s="62"/>
      <c r="O245" s="62"/>
      <c r="P245" s="62"/>
      <c r="Q245" s="63"/>
      <c r="R245" s="527" t="s">
        <v>185</v>
      </c>
      <c r="S245" s="528"/>
      <c r="T245" s="528"/>
      <c r="U245" s="528"/>
      <c r="V245" s="523"/>
      <c r="W245" s="523"/>
      <c r="X245" s="347" t="s">
        <v>111</v>
      </c>
      <c r="Y245" s="341"/>
      <c r="Z245" s="341"/>
      <c r="AA245" s="347"/>
      <c r="AB245" s="59"/>
      <c r="AC245" s="727"/>
      <c r="AE245" s="31" t="str">
        <f>+N242</f>
        <v>□</v>
      </c>
      <c r="AH245" s="82" t="s">
        <v>186</v>
      </c>
      <c r="AJ245" s="34" t="str">
        <f>IF(V245&gt;0,IF(V245&gt;30,"◆30超過","●適合"),"■未答")</f>
        <v>■未答</v>
      </c>
      <c r="AL245" s="28" t="s">
        <v>104</v>
      </c>
      <c r="AM245" s="35" t="s">
        <v>105</v>
      </c>
      <c r="AN245" s="35" t="s">
        <v>106</v>
      </c>
      <c r="AO245" s="35" t="s">
        <v>107</v>
      </c>
      <c r="AP245" s="35" t="s">
        <v>108</v>
      </c>
      <c r="AQ245" s="35" t="s">
        <v>88</v>
      </c>
    </row>
    <row r="246" spans="2:43" ht="24" customHeight="1">
      <c r="B246" s="518"/>
      <c r="C246" s="519"/>
      <c r="D246" s="308"/>
      <c r="E246" s="536" t="s">
        <v>300</v>
      </c>
      <c r="F246" s="537"/>
      <c r="G246" s="537"/>
      <c r="H246" s="538"/>
      <c r="I246" s="125"/>
      <c r="J246" s="77"/>
      <c r="K246" s="77"/>
      <c r="L246" s="77"/>
      <c r="M246" s="77"/>
      <c r="N246" s="140" t="s">
        <v>82</v>
      </c>
      <c r="O246" s="508" t="s">
        <v>284</v>
      </c>
      <c r="P246" s="508"/>
      <c r="Q246" s="508"/>
      <c r="R246" s="544" t="s">
        <v>301</v>
      </c>
      <c r="S246" s="545"/>
      <c r="T246" s="545"/>
      <c r="U246" s="545"/>
      <c r="V246" s="140" t="s">
        <v>82</v>
      </c>
      <c r="W246" s="57" t="s">
        <v>141</v>
      </c>
      <c r="X246" s="57"/>
      <c r="Y246" s="140" t="s">
        <v>82</v>
      </c>
      <c r="Z246" s="57" t="s">
        <v>302</v>
      </c>
      <c r="AA246" s="57"/>
      <c r="AB246" s="151"/>
      <c r="AC246" s="712"/>
      <c r="AE246" s="1" t="str">
        <f>+I243</f>
        <v>□</v>
      </c>
      <c r="AH246" s="34" t="str">
        <f>IF(AE245&amp;AE246&amp;AE247="■□□","◎無し",IF(AE245&amp;AE246&amp;AE247="□■□","●適合",IF(AE245&amp;AE246&amp;AE247="□□■","◆未達",IF(AE245&amp;AE246&amp;AE247="□□□","■未答","▼矛盾"))))</f>
        <v>■未答</v>
      </c>
      <c r="AL246" s="28"/>
      <c r="AM246" s="32" t="s">
        <v>64</v>
      </c>
      <c r="AN246" s="32" t="s">
        <v>65</v>
      </c>
      <c r="AO246" s="32" t="s">
        <v>66</v>
      </c>
      <c r="AP246" s="34" t="s">
        <v>89</v>
      </c>
      <c r="AQ246" s="34" t="s">
        <v>67</v>
      </c>
    </row>
    <row r="247" spans="2:43" ht="24" customHeight="1">
      <c r="B247" s="518"/>
      <c r="C247" s="519"/>
      <c r="D247" s="308"/>
      <c r="E247" s="532"/>
      <c r="F247" s="533"/>
      <c r="G247" s="533"/>
      <c r="H247" s="534"/>
      <c r="I247" s="147" t="s">
        <v>82</v>
      </c>
      <c r="J247" s="542" t="s">
        <v>304</v>
      </c>
      <c r="K247" s="542"/>
      <c r="L247" s="542"/>
      <c r="M247" s="542"/>
      <c r="N247" s="542"/>
      <c r="O247" s="542"/>
      <c r="P247" s="542"/>
      <c r="Q247" s="543"/>
      <c r="R247" s="521" t="s">
        <v>303</v>
      </c>
      <c r="S247" s="522"/>
      <c r="T247" s="522"/>
      <c r="U247" s="522"/>
      <c r="V247" s="122" t="s">
        <v>82</v>
      </c>
      <c r="W247" s="341" t="s">
        <v>141</v>
      </c>
      <c r="X247" s="341"/>
      <c r="Y247" s="122" t="s">
        <v>82</v>
      </c>
      <c r="Z247" s="341" t="s">
        <v>302</v>
      </c>
      <c r="AA247" s="341"/>
      <c r="AB247" s="71"/>
      <c r="AC247" s="713"/>
      <c r="AE247" s="1" t="str">
        <f>+I244</f>
        <v>□</v>
      </c>
    </row>
    <row r="248" spans="2:43" ht="24" customHeight="1">
      <c r="B248" s="518"/>
      <c r="C248" s="519"/>
      <c r="D248" s="308"/>
      <c r="E248" s="536" t="s">
        <v>48</v>
      </c>
      <c r="F248" s="537"/>
      <c r="G248" s="537"/>
      <c r="H248" s="538"/>
      <c r="I248" s="132"/>
      <c r="J248" s="311"/>
      <c r="K248" s="311"/>
      <c r="L248" s="311"/>
      <c r="M248" s="311"/>
      <c r="N248" s="311"/>
      <c r="O248" s="311"/>
      <c r="P248" s="311"/>
      <c r="Q248" s="312"/>
      <c r="R248" s="346"/>
      <c r="S248" s="347"/>
      <c r="T248" s="347"/>
      <c r="U248" s="347"/>
      <c r="V248" s="347"/>
      <c r="W248" s="347"/>
      <c r="X248" s="347"/>
      <c r="Y248" s="347"/>
      <c r="Z248" s="347"/>
      <c r="AA248" s="347"/>
      <c r="AB248" s="59"/>
      <c r="AC248" s="713"/>
    </row>
    <row r="249" spans="2:43" ht="24" customHeight="1">
      <c r="B249" s="518"/>
      <c r="C249" s="519"/>
      <c r="D249" s="330"/>
      <c r="E249" s="539"/>
      <c r="F249" s="540"/>
      <c r="G249" s="540"/>
      <c r="H249" s="541"/>
      <c r="I249" s="147" t="s">
        <v>82</v>
      </c>
      <c r="J249" s="542" t="s">
        <v>305</v>
      </c>
      <c r="K249" s="542"/>
      <c r="L249" s="542"/>
      <c r="M249" s="542"/>
      <c r="N249" s="542"/>
      <c r="O249" s="542"/>
      <c r="P249" s="542"/>
      <c r="Q249" s="543"/>
      <c r="R249" s="521" t="s">
        <v>486</v>
      </c>
      <c r="S249" s="522"/>
      <c r="T249" s="522"/>
      <c r="U249" s="522"/>
      <c r="V249" s="122" t="s">
        <v>82</v>
      </c>
      <c r="W249" s="705" t="s">
        <v>217</v>
      </c>
      <c r="X249" s="705"/>
      <c r="Y249" s="122" t="s">
        <v>82</v>
      </c>
      <c r="Z249" s="535" t="s">
        <v>218</v>
      </c>
      <c r="AA249" s="522"/>
      <c r="AB249" s="327"/>
      <c r="AC249" s="713"/>
      <c r="AE249" s="31" t="str">
        <f>+N246</f>
        <v>□</v>
      </c>
      <c r="AH249" s="34" t="str">
        <f>IF(AE249&amp;AE250&amp;AE251="■□□","◎無し",IF(AE249&amp;AE250&amp;AE251="□■□","●適合",IF(AE249&amp;AE250&amp;AE251="□□■","◆未達",IF(AE249&amp;AE250&amp;AE251="□□□","■未答","▼矛盾"))))</f>
        <v>■未答</v>
      </c>
      <c r="AI249" s="46"/>
      <c r="AL249" s="28" t="s">
        <v>104</v>
      </c>
      <c r="AM249" s="35" t="s">
        <v>105</v>
      </c>
      <c r="AN249" s="35" t="s">
        <v>106</v>
      </c>
      <c r="AO249" s="35" t="s">
        <v>107</v>
      </c>
      <c r="AP249" s="35" t="s">
        <v>108</v>
      </c>
      <c r="AQ249" s="35" t="s">
        <v>88</v>
      </c>
    </row>
    <row r="250" spans="2:43" ht="24" customHeight="1">
      <c r="B250" s="518"/>
      <c r="C250" s="519"/>
      <c r="D250" s="330"/>
      <c r="E250" s="532"/>
      <c r="F250" s="533"/>
      <c r="G250" s="533"/>
      <c r="H250" s="534"/>
      <c r="I250" s="152"/>
      <c r="J250" s="553"/>
      <c r="K250" s="553"/>
      <c r="L250" s="553"/>
      <c r="M250" s="553"/>
      <c r="N250" s="553"/>
      <c r="O250" s="553"/>
      <c r="P250" s="553"/>
      <c r="Q250" s="554"/>
      <c r="R250" s="555" t="s">
        <v>219</v>
      </c>
      <c r="S250" s="556"/>
      <c r="T250" s="556"/>
      <c r="U250" s="556"/>
      <c r="V250" s="556"/>
      <c r="W250" s="556"/>
      <c r="X250" s="714"/>
      <c r="Y250" s="714"/>
      <c r="Z250" s="714"/>
      <c r="AA250" s="366" t="s">
        <v>111</v>
      </c>
      <c r="AB250" s="65"/>
      <c r="AC250" s="727"/>
      <c r="AE250" s="1" t="str">
        <f>+I247</f>
        <v>□</v>
      </c>
      <c r="AL250" s="28"/>
      <c r="AM250" s="32" t="s">
        <v>64</v>
      </c>
      <c r="AN250" s="32" t="s">
        <v>65</v>
      </c>
      <c r="AO250" s="32" t="s">
        <v>66</v>
      </c>
      <c r="AP250" s="34" t="s">
        <v>89</v>
      </c>
      <c r="AQ250" s="34" t="s">
        <v>67</v>
      </c>
    </row>
    <row r="251" spans="2:43" ht="20.100000000000001" customHeight="1">
      <c r="B251" s="518"/>
      <c r="C251" s="519"/>
      <c r="D251" s="561" t="s">
        <v>55</v>
      </c>
      <c r="E251" s="562"/>
      <c r="F251" s="562"/>
      <c r="G251" s="562"/>
      <c r="H251" s="563"/>
      <c r="I251" s="76"/>
      <c r="J251" s="314"/>
      <c r="K251" s="314"/>
      <c r="L251" s="314"/>
      <c r="M251" s="314"/>
      <c r="N251" s="314"/>
      <c r="O251" s="314"/>
      <c r="P251" s="314"/>
      <c r="Q251" s="315"/>
      <c r="R251" s="103"/>
      <c r="S251" s="57"/>
      <c r="T251" s="57"/>
      <c r="U251" s="57"/>
      <c r="V251" s="57"/>
      <c r="W251" s="57"/>
      <c r="X251" s="57"/>
      <c r="Y251" s="57"/>
      <c r="Z251" s="57"/>
      <c r="AA251" s="57"/>
      <c r="AB251" s="57"/>
      <c r="AC251" s="567"/>
      <c r="AE251" s="1" t="str">
        <f>+I249</f>
        <v>□</v>
      </c>
    </row>
    <row r="252" spans="2:43" ht="20.100000000000001" customHeight="1">
      <c r="B252" s="518"/>
      <c r="C252" s="519"/>
      <c r="D252" s="564"/>
      <c r="E252" s="565"/>
      <c r="F252" s="565"/>
      <c r="G252" s="565"/>
      <c r="H252" s="566"/>
      <c r="I252" s="69"/>
      <c r="J252" s="311"/>
      <c r="K252" s="311"/>
      <c r="L252" s="311"/>
      <c r="M252" s="311"/>
      <c r="N252" s="311"/>
      <c r="O252" s="311"/>
      <c r="P252" s="311"/>
      <c r="Q252" s="312"/>
      <c r="R252" s="30" t="s">
        <v>82</v>
      </c>
      <c r="S252" s="528" t="s">
        <v>326</v>
      </c>
      <c r="T252" s="528"/>
      <c r="U252" s="528"/>
      <c r="V252" s="528"/>
      <c r="W252" s="528"/>
      <c r="X252" s="528"/>
      <c r="Y252" s="528"/>
      <c r="Z252" s="528"/>
      <c r="AA252" s="528"/>
      <c r="AB252" s="648"/>
      <c r="AC252" s="568"/>
      <c r="AE252" s="31" t="str">
        <f>+I253</f>
        <v>□</v>
      </c>
      <c r="AH252" s="34" t="str">
        <f>IF(AE252&amp;AE253&amp;AE254="■□□","◎無し",IF(AE252&amp;AE253&amp;AE254="□■□","●適合",IF(AE252&amp;AE253&amp;AE254="□□■","◆未達",IF(AE252&amp;AE253&amp;AE254="□□□","■未答","▼矛盾"))))</f>
        <v>■未答</v>
      </c>
      <c r="AI252" s="46"/>
      <c r="AL252" s="28" t="s">
        <v>104</v>
      </c>
      <c r="AM252" s="35" t="s">
        <v>105</v>
      </c>
      <c r="AN252" s="35" t="s">
        <v>106</v>
      </c>
      <c r="AO252" s="35" t="s">
        <v>107</v>
      </c>
      <c r="AP252" s="35" t="s">
        <v>108</v>
      </c>
      <c r="AQ252" s="35" t="s">
        <v>88</v>
      </c>
    </row>
    <row r="253" spans="2:43" ht="20.100000000000001" customHeight="1">
      <c r="B253" s="518"/>
      <c r="C253" s="519"/>
      <c r="D253" s="564"/>
      <c r="E253" s="565"/>
      <c r="F253" s="565"/>
      <c r="G253" s="565"/>
      <c r="H253" s="566"/>
      <c r="I253" s="48" t="s">
        <v>69</v>
      </c>
      <c r="J253" s="321" t="s">
        <v>315</v>
      </c>
      <c r="K253" s="321"/>
      <c r="L253" s="321"/>
      <c r="M253" s="395"/>
      <c r="N253" s="321"/>
      <c r="O253" s="321"/>
      <c r="P253" s="321"/>
      <c r="Q253" s="322"/>
      <c r="R253" s="30" t="s">
        <v>82</v>
      </c>
      <c r="S253" s="522" t="s">
        <v>232</v>
      </c>
      <c r="T253" s="522"/>
      <c r="U253" s="522"/>
      <c r="V253" s="522"/>
      <c r="W253" s="522"/>
      <c r="X253" s="522"/>
      <c r="Y253" s="522"/>
      <c r="Z253" s="522"/>
      <c r="AA253" s="522"/>
      <c r="AB253" s="535"/>
      <c r="AC253" s="568"/>
      <c r="AE253" s="1" t="str">
        <f>+I255</f>
        <v>□</v>
      </c>
      <c r="AL253" s="28"/>
      <c r="AM253" s="32" t="s">
        <v>64</v>
      </c>
      <c r="AN253" s="32" t="s">
        <v>65</v>
      </c>
      <c r="AO253" s="32" t="s">
        <v>66</v>
      </c>
      <c r="AP253" s="34" t="s">
        <v>89</v>
      </c>
      <c r="AQ253" s="34" t="s">
        <v>67</v>
      </c>
    </row>
    <row r="254" spans="2:43" ht="20.100000000000001" customHeight="1">
      <c r="B254" s="518"/>
      <c r="C254" s="519"/>
      <c r="D254" s="564"/>
      <c r="E254" s="565"/>
      <c r="F254" s="565"/>
      <c r="G254" s="565"/>
      <c r="H254" s="566"/>
      <c r="I254" s="69"/>
      <c r="J254" s="321"/>
      <c r="K254" s="321"/>
      <c r="L254" s="321"/>
      <c r="M254" s="321"/>
      <c r="N254" s="321"/>
      <c r="O254" s="321"/>
      <c r="P254" s="321"/>
      <c r="Q254" s="322"/>
      <c r="R254" s="37"/>
      <c r="S254" s="522"/>
      <c r="T254" s="522"/>
      <c r="U254" s="522"/>
      <c r="V254" s="522"/>
      <c r="W254" s="522"/>
      <c r="X254" s="522"/>
      <c r="Y254" s="522"/>
      <c r="Z254" s="522"/>
      <c r="AA254" s="522"/>
      <c r="AB254" s="535"/>
      <c r="AC254" s="568"/>
      <c r="AE254" s="1" t="str">
        <f>+I256</f>
        <v>□</v>
      </c>
    </row>
    <row r="255" spans="2:43" ht="26.1" customHeight="1">
      <c r="B255" s="518"/>
      <c r="C255" s="519"/>
      <c r="D255" s="330"/>
      <c r="E255" s="524" t="s">
        <v>56</v>
      </c>
      <c r="F255" s="525"/>
      <c r="G255" s="525"/>
      <c r="H255" s="526"/>
      <c r="I255" s="48" t="s">
        <v>82</v>
      </c>
      <c r="J255" s="321" t="s">
        <v>161</v>
      </c>
      <c r="K255" s="321"/>
      <c r="L255" s="321"/>
      <c r="M255" s="321"/>
      <c r="N255" s="321"/>
      <c r="O255" s="321"/>
      <c r="P255" s="321"/>
      <c r="Q255" s="322"/>
      <c r="R255" s="521" t="s">
        <v>235</v>
      </c>
      <c r="S255" s="522"/>
      <c r="T255" s="522"/>
      <c r="U255" s="522"/>
      <c r="V255" s="522"/>
      <c r="W255" s="522"/>
      <c r="X255" s="522"/>
      <c r="Y255" s="523"/>
      <c r="Z255" s="523"/>
      <c r="AA255" s="341" t="s">
        <v>111</v>
      </c>
      <c r="AB255" s="71"/>
      <c r="AC255" s="568"/>
      <c r="AH255" s="82" t="s">
        <v>236</v>
      </c>
      <c r="AJ255" s="34" t="str">
        <f>IF(Y255&gt;0,IF(Y255&lt;650,"腰1100",IF(Y255&gt;=1100,"基準なし","床1100")),"■未答")</f>
        <v>■未答</v>
      </c>
    </row>
    <row r="256" spans="2:43" ht="26.1" customHeight="1">
      <c r="B256" s="518"/>
      <c r="C256" s="519"/>
      <c r="D256" s="330"/>
      <c r="E256" s="524"/>
      <c r="F256" s="525"/>
      <c r="G256" s="525"/>
      <c r="H256" s="526"/>
      <c r="I256" s="48" t="s">
        <v>82</v>
      </c>
      <c r="J256" s="321" t="s">
        <v>238</v>
      </c>
      <c r="K256" s="321"/>
      <c r="L256" s="321"/>
      <c r="M256" s="321"/>
      <c r="N256" s="321"/>
      <c r="O256" s="321"/>
      <c r="P256" s="321"/>
      <c r="Q256" s="322"/>
      <c r="R256" s="521" t="s">
        <v>239</v>
      </c>
      <c r="S256" s="522"/>
      <c r="T256" s="522"/>
      <c r="U256" s="522"/>
      <c r="V256" s="522"/>
      <c r="W256" s="522"/>
      <c r="X256" s="522"/>
      <c r="Y256" s="523"/>
      <c r="Z256" s="523"/>
      <c r="AA256" s="341" t="s">
        <v>111</v>
      </c>
      <c r="AB256" s="71"/>
      <c r="AC256" s="568"/>
      <c r="AH256" s="82" t="s">
        <v>240</v>
      </c>
      <c r="AJ256" s="34" t="str">
        <f>IF(Y256&gt;0,IF(Y255&lt;650,IF(Y256&lt;1100,"◆未達","●適合"),IF(Y255&gt;=1100,"基準なし","◎不問")),"■未答")</f>
        <v>■未答</v>
      </c>
    </row>
    <row r="257" spans="2:43" ht="26.1" customHeight="1">
      <c r="B257" s="518"/>
      <c r="C257" s="519"/>
      <c r="D257" s="330"/>
      <c r="E257" s="524"/>
      <c r="F257" s="525"/>
      <c r="G257" s="525"/>
      <c r="H257" s="526"/>
      <c r="I257" s="321"/>
      <c r="J257" s="321"/>
      <c r="K257" s="321"/>
      <c r="L257" s="321"/>
      <c r="M257" s="321"/>
      <c r="N257" s="321"/>
      <c r="O257" s="321"/>
      <c r="P257" s="321"/>
      <c r="Q257" s="322"/>
      <c r="R257" s="370" t="s">
        <v>327</v>
      </c>
      <c r="S257" s="341"/>
      <c r="T257" s="341"/>
      <c r="U257" s="341"/>
      <c r="V257" s="341"/>
      <c r="W257" s="341"/>
      <c r="X257" s="341"/>
      <c r="Y257" s="523"/>
      <c r="Z257" s="523"/>
      <c r="AA257" s="341" t="s">
        <v>111</v>
      </c>
      <c r="AB257" s="71"/>
      <c r="AC257" s="568"/>
      <c r="AH257" s="82" t="s">
        <v>328</v>
      </c>
      <c r="AJ257" s="34" t="str">
        <f>IF(Y255&gt;0,IF(Y255&gt;=300,IF(Y255&lt;650,"◎不問",IF(Y255&lt;1100,IF(Y257&lt;1100,"◆未達","●適合"),"基準なし")),IF(Y257&lt;1100,"◆未達","●適合")),"■未答")</f>
        <v>■未答</v>
      </c>
    </row>
    <row r="258" spans="2:43" ht="26.1" customHeight="1">
      <c r="B258" s="518"/>
      <c r="C258" s="519"/>
      <c r="D258" s="330"/>
      <c r="E258" s="524" t="s">
        <v>57</v>
      </c>
      <c r="F258" s="525"/>
      <c r="G258" s="525"/>
      <c r="H258" s="526"/>
      <c r="I258" s="69"/>
      <c r="J258" s="317"/>
      <c r="K258" s="317"/>
      <c r="L258" s="321"/>
      <c r="M258" s="321"/>
      <c r="N258" s="321"/>
      <c r="O258" s="321"/>
      <c r="P258" s="321"/>
      <c r="Q258" s="322"/>
      <c r="R258" s="346"/>
      <c r="S258" s="347"/>
      <c r="T258" s="347"/>
      <c r="U258" s="347"/>
      <c r="V258" s="347"/>
      <c r="W258" s="347"/>
      <c r="X258" s="347"/>
      <c r="Y258" s="347"/>
      <c r="Z258" s="347"/>
      <c r="AA258" s="347"/>
      <c r="AB258" s="347"/>
      <c r="AC258" s="568"/>
    </row>
    <row r="259" spans="2:43" ht="26.1" customHeight="1">
      <c r="B259" s="518"/>
      <c r="C259" s="519"/>
      <c r="D259" s="330"/>
      <c r="E259" s="524"/>
      <c r="F259" s="525"/>
      <c r="G259" s="525"/>
      <c r="H259" s="526"/>
      <c r="I259" s="69"/>
      <c r="J259" s="317"/>
      <c r="K259" s="317"/>
      <c r="L259" s="321"/>
      <c r="M259" s="321"/>
      <c r="N259" s="321"/>
      <c r="O259" s="321"/>
      <c r="P259" s="321"/>
      <c r="Q259" s="322"/>
      <c r="R259" s="527" t="s">
        <v>261</v>
      </c>
      <c r="S259" s="528"/>
      <c r="T259" s="528"/>
      <c r="U259" s="528"/>
      <c r="V259" s="528"/>
      <c r="W259" s="528"/>
      <c r="X259" s="528"/>
      <c r="Y259" s="523"/>
      <c r="Z259" s="523"/>
      <c r="AA259" s="347" t="s">
        <v>111</v>
      </c>
      <c r="AB259" s="347"/>
      <c r="AC259" s="568"/>
      <c r="AH259" s="82" t="s">
        <v>262</v>
      </c>
      <c r="AJ259" s="34" t="str">
        <f>IF(Y259&gt;0,IF(Y259&gt;110,"◆未達","●適合"),"■未答")</f>
        <v>■未答</v>
      </c>
    </row>
    <row r="260" spans="2:43" ht="26.1" customHeight="1">
      <c r="B260" s="518"/>
      <c r="C260" s="519"/>
      <c r="D260" s="371"/>
      <c r="E260" s="524"/>
      <c r="F260" s="525"/>
      <c r="G260" s="525"/>
      <c r="H260" s="526"/>
      <c r="I260" s="72"/>
      <c r="J260" s="73"/>
      <c r="K260" s="73"/>
      <c r="L260" s="62"/>
      <c r="M260" s="62"/>
      <c r="N260" s="62"/>
      <c r="O260" s="62"/>
      <c r="P260" s="62"/>
      <c r="Q260" s="63"/>
      <c r="R260" s="50"/>
      <c r="S260" s="50"/>
      <c r="T260" s="50"/>
      <c r="U260" s="50"/>
      <c r="V260" s="50"/>
      <c r="W260" s="50"/>
      <c r="X260" s="50"/>
      <c r="Y260" s="50"/>
      <c r="Z260" s="50"/>
      <c r="AA260" s="50"/>
      <c r="AB260" s="50"/>
      <c r="AC260" s="583"/>
    </row>
    <row r="261" spans="2:43" ht="17.25" customHeight="1">
      <c r="B261" s="518"/>
      <c r="C261" s="519"/>
      <c r="D261" s="610" t="s">
        <v>547</v>
      </c>
      <c r="E261" s="645"/>
      <c r="F261" s="645"/>
      <c r="G261" s="645"/>
      <c r="H261" s="612"/>
      <c r="I261" s="69"/>
      <c r="J261" s="317"/>
      <c r="K261" s="317"/>
      <c r="L261" s="317"/>
      <c r="M261" s="392"/>
      <c r="N261" s="140" t="s">
        <v>69</v>
      </c>
      <c r="O261" s="520" t="s">
        <v>284</v>
      </c>
      <c r="P261" s="520"/>
      <c r="Q261" s="520"/>
      <c r="R261" s="37"/>
      <c r="S261" s="326"/>
      <c r="T261" s="326"/>
      <c r="U261" s="326"/>
      <c r="V261" s="326"/>
      <c r="W261" s="326"/>
      <c r="X261" s="326"/>
      <c r="Y261" s="326"/>
      <c r="Z261" s="326"/>
      <c r="AA261" s="326"/>
      <c r="AB261" s="58" t="s">
        <v>103</v>
      </c>
      <c r="AC261" s="349"/>
      <c r="AE261" s="31" t="str">
        <f>+N261</f>
        <v>□</v>
      </c>
      <c r="AF261" s="1">
        <f>IF(AE262="■",1,IF(AE263="■",1,0))</f>
        <v>0</v>
      </c>
      <c r="AH261" s="34" t="str">
        <f>IF(AE261&amp;AE262&amp;AE263="■□□","◎無し",IF(AE261&amp;AE262&amp;AE263="□■□","●適合",IF(AE261&amp;AE262&amp;AE263="□□■","◆未達",IF(AE261&amp;AE262&amp;AE263="□□□","■未答","▼矛盾"))))</f>
        <v>■未答</v>
      </c>
      <c r="AL261" s="321" t="s">
        <v>104</v>
      </c>
      <c r="AM261" s="35" t="s">
        <v>105</v>
      </c>
      <c r="AN261" s="35" t="s">
        <v>106</v>
      </c>
      <c r="AO261" s="35" t="s">
        <v>107</v>
      </c>
      <c r="AP261" s="35" t="s">
        <v>108</v>
      </c>
      <c r="AQ261" s="35" t="s">
        <v>88</v>
      </c>
    </row>
    <row r="262" spans="2:43" ht="17.25" customHeight="1">
      <c r="B262" s="518"/>
      <c r="C262" s="519"/>
      <c r="D262" s="610"/>
      <c r="E262" s="645"/>
      <c r="F262" s="645"/>
      <c r="G262" s="645"/>
      <c r="H262" s="612"/>
      <c r="I262" s="48" t="s">
        <v>69</v>
      </c>
      <c r="J262" s="511" t="s">
        <v>165</v>
      </c>
      <c r="K262" s="511"/>
      <c r="L262" s="511"/>
      <c r="M262" s="511"/>
      <c r="N262" s="511"/>
      <c r="O262" s="511"/>
      <c r="P262" s="511"/>
      <c r="Q262" s="512"/>
      <c r="R262" s="37"/>
      <c r="S262" s="326"/>
      <c r="T262" s="326"/>
      <c r="U262" s="326"/>
      <c r="V262" s="326"/>
      <c r="W262" s="326"/>
      <c r="X262" s="326"/>
      <c r="Y262" s="326"/>
      <c r="Z262" s="326"/>
      <c r="AA262" s="326"/>
      <c r="AB262" s="492"/>
      <c r="AC262" s="349"/>
      <c r="AE262" s="1" t="str">
        <f>+I262</f>
        <v>□</v>
      </c>
      <c r="AL262" s="321"/>
      <c r="AM262" s="32" t="s">
        <v>64</v>
      </c>
      <c r="AN262" s="32" t="s">
        <v>65</v>
      </c>
      <c r="AO262" s="32" t="s">
        <v>66</v>
      </c>
      <c r="AP262" s="34" t="s">
        <v>89</v>
      </c>
      <c r="AQ262" s="34" t="s">
        <v>67</v>
      </c>
    </row>
    <row r="263" spans="2:43" ht="17.25" customHeight="1" thickBot="1">
      <c r="B263" s="518"/>
      <c r="C263" s="519"/>
      <c r="D263" s="610"/>
      <c r="E263" s="645"/>
      <c r="F263" s="645"/>
      <c r="G263" s="645"/>
      <c r="H263" s="612"/>
      <c r="I263" s="48" t="s">
        <v>69</v>
      </c>
      <c r="J263" s="511" t="s">
        <v>593</v>
      </c>
      <c r="K263" s="511"/>
      <c r="L263" s="511"/>
      <c r="M263" s="511"/>
      <c r="N263" s="511"/>
      <c r="O263" s="511"/>
      <c r="P263" s="511"/>
      <c r="Q263" s="512"/>
      <c r="R263" s="521" t="s">
        <v>548</v>
      </c>
      <c r="S263" s="522"/>
      <c r="T263" s="522"/>
      <c r="U263" s="522"/>
      <c r="V263" s="522"/>
      <c r="W263" s="522"/>
      <c r="X263" s="523"/>
      <c r="Y263" s="523"/>
      <c r="Z263" s="523"/>
      <c r="AA263" s="347" t="s">
        <v>111</v>
      </c>
      <c r="AB263" s="347"/>
      <c r="AC263" s="349"/>
      <c r="AE263" s="1" t="str">
        <f>+I263</f>
        <v>□</v>
      </c>
      <c r="AF263" s="1">
        <f>+X263</f>
        <v>0</v>
      </c>
      <c r="AJ263" s="32" t="str">
        <f>IF(AF261=1,IF(AF263=0,"■未答",IF(AF263&lt;900,"◆未達","●範囲内")),"■未答")</f>
        <v>■未答</v>
      </c>
    </row>
    <row r="264" spans="2:43" ht="18" customHeight="1">
      <c r="B264" s="576" t="s">
        <v>329</v>
      </c>
      <c r="C264" s="577"/>
      <c r="D264" s="660" t="s">
        <v>330</v>
      </c>
      <c r="E264" s="577"/>
      <c r="F264" s="577"/>
      <c r="G264" s="577"/>
      <c r="H264" s="661"/>
      <c r="I264" s="109" t="s">
        <v>69</v>
      </c>
      <c r="J264" s="665" t="s">
        <v>331</v>
      </c>
      <c r="K264" s="665"/>
      <c r="L264" s="665"/>
      <c r="M264" s="665"/>
      <c r="N264" s="665"/>
      <c r="O264" s="665"/>
      <c r="P264" s="665"/>
      <c r="Q264" s="738"/>
      <c r="R264" s="153" t="s">
        <v>332</v>
      </c>
      <c r="S264" s="154"/>
      <c r="T264" s="154"/>
      <c r="U264" s="154"/>
      <c r="V264" s="154"/>
      <c r="W264" s="154"/>
      <c r="X264" s="154"/>
      <c r="Y264" s="154"/>
      <c r="Z264" s="154"/>
      <c r="AA264" s="154"/>
      <c r="AB264" s="155"/>
      <c r="AC264" s="350"/>
      <c r="AE264" s="31" t="str">
        <f>+I264</f>
        <v>□</v>
      </c>
      <c r="AF264" s="9"/>
      <c r="AG264" s="9"/>
      <c r="AH264" s="34" t="str">
        <f>IF(AE264&amp;AE266&amp;AE267="■□□","◎無し",IF(AE264&amp;AE266&amp;AE267="□■□","●適合",IF(AE264&amp;AE266&amp;AE267="□□■","◆未達",IF(AE264&amp;AE266&amp;AE267="□□□","■未答","▼矛盾"))))</f>
        <v>■未答</v>
      </c>
      <c r="AI264" s="46"/>
      <c r="AJ264" s="6"/>
      <c r="AK264" s="6"/>
      <c r="AL264" s="28" t="s">
        <v>104</v>
      </c>
      <c r="AM264" s="35" t="s">
        <v>105</v>
      </c>
      <c r="AN264" s="35" t="s">
        <v>106</v>
      </c>
      <c r="AO264" s="35" t="s">
        <v>107</v>
      </c>
      <c r="AP264" s="35" t="s">
        <v>108</v>
      </c>
      <c r="AQ264" s="35" t="s">
        <v>88</v>
      </c>
    </row>
    <row r="265" spans="2:43" ht="18" customHeight="1">
      <c r="B265" s="578"/>
      <c r="C265" s="579"/>
      <c r="D265" s="733"/>
      <c r="E265" s="579"/>
      <c r="F265" s="579"/>
      <c r="G265" s="579"/>
      <c r="H265" s="734"/>
      <c r="I265" s="731" t="s">
        <v>333</v>
      </c>
      <c r="J265" s="732"/>
      <c r="K265" s="732"/>
      <c r="L265" s="732"/>
      <c r="M265" s="732"/>
      <c r="N265" s="321"/>
      <c r="O265" s="321"/>
      <c r="P265" s="321"/>
      <c r="Q265" s="322"/>
      <c r="R265" s="37"/>
      <c r="S265" s="326"/>
      <c r="T265" s="326"/>
      <c r="U265" s="326"/>
      <c r="V265" s="326"/>
      <c r="W265" s="326"/>
      <c r="X265" s="326"/>
      <c r="Y265" s="326"/>
      <c r="Z265" s="326"/>
      <c r="AA265" s="326"/>
      <c r="AB265" s="327"/>
      <c r="AC265" s="349"/>
      <c r="AE265" s="9"/>
      <c r="AF265" s="9"/>
      <c r="AG265" s="9"/>
      <c r="AH265" s="46"/>
      <c r="AI265" s="46"/>
      <c r="AJ265" s="6"/>
      <c r="AK265" s="6"/>
      <c r="AL265" s="28"/>
      <c r="AM265" s="32" t="s">
        <v>64</v>
      </c>
      <c r="AN265" s="32" t="s">
        <v>65</v>
      </c>
      <c r="AO265" s="32" t="s">
        <v>66</v>
      </c>
      <c r="AP265" s="34" t="s">
        <v>89</v>
      </c>
      <c r="AQ265" s="34" t="s">
        <v>67</v>
      </c>
    </row>
    <row r="266" spans="2:43" ht="18" customHeight="1">
      <c r="B266" s="578"/>
      <c r="C266" s="579"/>
      <c r="D266" s="733"/>
      <c r="E266" s="579"/>
      <c r="F266" s="579"/>
      <c r="G266" s="579"/>
      <c r="H266" s="734"/>
      <c r="I266" s="69"/>
      <c r="J266" s="48" t="s">
        <v>69</v>
      </c>
      <c r="K266" s="729" t="s">
        <v>334</v>
      </c>
      <c r="L266" s="729"/>
      <c r="M266" s="729"/>
      <c r="N266" s="729"/>
      <c r="O266" s="729"/>
      <c r="P266" s="729"/>
      <c r="Q266" s="730"/>
      <c r="R266" s="37"/>
      <c r="S266" s="48" t="s">
        <v>69</v>
      </c>
      <c r="T266" s="522" t="s">
        <v>544</v>
      </c>
      <c r="U266" s="522"/>
      <c r="V266" s="522"/>
      <c r="W266" s="522"/>
      <c r="X266" s="522"/>
      <c r="Y266" s="522"/>
      <c r="Z266" s="522"/>
      <c r="AA266" s="522"/>
      <c r="AB266" s="535"/>
      <c r="AC266" s="349"/>
      <c r="AE266" s="9" t="str">
        <f>+J266</f>
        <v>□</v>
      </c>
      <c r="AF266" s="9"/>
      <c r="AG266" s="9"/>
      <c r="AH266" s="6"/>
      <c r="AI266" s="6"/>
      <c r="AJ266" s="6"/>
      <c r="AK266" s="6"/>
      <c r="AL266" s="28"/>
      <c r="AM266" s="6"/>
      <c r="AN266" s="6"/>
      <c r="AO266" s="6"/>
      <c r="AP266" s="6"/>
      <c r="AQ266" s="209"/>
    </row>
    <row r="267" spans="2:43" ht="18" customHeight="1">
      <c r="B267" s="578"/>
      <c r="C267" s="579"/>
      <c r="D267" s="733"/>
      <c r="E267" s="579"/>
      <c r="F267" s="579"/>
      <c r="G267" s="579"/>
      <c r="H267" s="734"/>
      <c r="I267" s="69"/>
      <c r="J267" s="48" t="s">
        <v>69</v>
      </c>
      <c r="K267" s="729" t="s">
        <v>271</v>
      </c>
      <c r="L267" s="729"/>
      <c r="M267" s="729"/>
      <c r="N267" s="729"/>
      <c r="O267" s="729"/>
      <c r="P267" s="729"/>
      <c r="Q267" s="730"/>
      <c r="R267" s="37"/>
      <c r="S267" s="48" t="s">
        <v>69</v>
      </c>
      <c r="T267" s="522" t="s">
        <v>335</v>
      </c>
      <c r="U267" s="522"/>
      <c r="V267" s="522"/>
      <c r="W267" s="522"/>
      <c r="X267" s="522"/>
      <c r="Y267" s="522"/>
      <c r="Z267" s="522"/>
      <c r="AA267" s="522"/>
      <c r="AB267" s="535"/>
      <c r="AC267" s="349"/>
      <c r="AE267" s="9" t="str">
        <f>+J267</f>
        <v>□</v>
      </c>
      <c r="AF267" s="9"/>
      <c r="AG267" s="9"/>
      <c r="AH267" s="46"/>
      <c r="AI267" s="46"/>
      <c r="AJ267" s="6"/>
      <c r="AK267" s="6"/>
      <c r="AL267" s="28"/>
      <c r="AM267" s="6"/>
      <c r="AN267" s="6"/>
      <c r="AO267" s="6"/>
      <c r="AP267" s="6"/>
      <c r="AQ267" s="6"/>
    </row>
    <row r="268" spans="2:43" ht="18" customHeight="1">
      <c r="B268" s="578"/>
      <c r="C268" s="579"/>
      <c r="D268" s="733"/>
      <c r="E268" s="579"/>
      <c r="F268" s="579"/>
      <c r="G268" s="579"/>
      <c r="H268" s="734"/>
      <c r="I268" s="731" t="s">
        <v>336</v>
      </c>
      <c r="J268" s="732"/>
      <c r="K268" s="732"/>
      <c r="L268" s="732"/>
      <c r="M268" s="732"/>
      <c r="N268" s="321"/>
      <c r="O268" s="321"/>
      <c r="P268" s="321"/>
      <c r="Q268" s="322"/>
      <c r="R268" s="37"/>
      <c r="S268" s="319"/>
      <c r="T268" s="319"/>
      <c r="U268" s="319"/>
      <c r="V268" s="319"/>
      <c r="W268" s="319"/>
      <c r="X268" s="319"/>
      <c r="Y268" s="319"/>
      <c r="Z268" s="319"/>
      <c r="AA268" s="319"/>
      <c r="AB268" s="360"/>
      <c r="AC268" s="349"/>
      <c r="AE268" s="9"/>
      <c r="AF268" s="9"/>
      <c r="AG268" s="9"/>
      <c r="AH268" s="46"/>
      <c r="AI268" s="46"/>
      <c r="AJ268" s="6"/>
      <c r="AK268" s="6"/>
      <c r="AL268" s="28"/>
      <c r="AM268" s="207"/>
      <c r="AN268" s="207"/>
      <c r="AO268" s="207"/>
      <c r="AP268" s="207"/>
      <c r="AQ268" s="207"/>
    </row>
    <row r="269" spans="2:43" ht="18" customHeight="1">
      <c r="B269" s="578"/>
      <c r="C269" s="579"/>
      <c r="D269" s="733"/>
      <c r="E269" s="579"/>
      <c r="F269" s="579"/>
      <c r="G269" s="579"/>
      <c r="H269" s="734"/>
      <c r="I269" s="69"/>
      <c r="J269" s="48" t="s">
        <v>69</v>
      </c>
      <c r="K269" s="542" t="s">
        <v>337</v>
      </c>
      <c r="L269" s="542"/>
      <c r="M269" s="542"/>
      <c r="N269" s="542"/>
      <c r="O269" s="542"/>
      <c r="P269" s="542"/>
      <c r="Q269" s="543"/>
      <c r="R269" s="156" t="s">
        <v>332</v>
      </c>
      <c r="S269" s="376"/>
      <c r="T269" s="376"/>
      <c r="U269" s="376"/>
      <c r="V269" s="376"/>
      <c r="W269" s="376"/>
      <c r="X269" s="376"/>
      <c r="Y269" s="376"/>
      <c r="Z269" s="376"/>
      <c r="AA269" s="376"/>
      <c r="AB269" s="157"/>
      <c r="AC269" s="349"/>
      <c r="AE269" s="31" t="str">
        <f>+J269</f>
        <v>□</v>
      </c>
      <c r="AF269" s="9"/>
      <c r="AG269" s="9"/>
      <c r="AH269" s="34" t="str">
        <f>IF(AE269&amp;AE270&amp;AE271="■□□","◎無し",IF(AE269&amp;AE270&amp;AE271="□■□","●適合",IF(AE269&amp;AE270&amp;AE271="□□■","◆未達",IF(AE269&amp;AE270&amp;AE271="□□□","■未答","▼矛盾"))))</f>
        <v>■未答</v>
      </c>
      <c r="AI269" s="46"/>
      <c r="AJ269" s="6"/>
      <c r="AK269" s="6"/>
      <c r="AL269" s="28" t="s">
        <v>104</v>
      </c>
      <c r="AM269" s="35" t="s">
        <v>105</v>
      </c>
      <c r="AN269" s="35" t="s">
        <v>106</v>
      </c>
      <c r="AO269" s="35" t="s">
        <v>107</v>
      </c>
      <c r="AP269" s="35" t="s">
        <v>108</v>
      </c>
      <c r="AQ269" s="35" t="s">
        <v>88</v>
      </c>
    </row>
    <row r="270" spans="2:43" ht="18" customHeight="1">
      <c r="B270" s="578"/>
      <c r="C270" s="579"/>
      <c r="D270" s="733"/>
      <c r="E270" s="579"/>
      <c r="F270" s="579"/>
      <c r="G270" s="579"/>
      <c r="H270" s="734"/>
      <c r="I270" s="69"/>
      <c r="J270" s="69"/>
      <c r="K270" s="48" t="s">
        <v>69</v>
      </c>
      <c r="L270" s="542" t="s">
        <v>338</v>
      </c>
      <c r="M270" s="542"/>
      <c r="N270" s="542"/>
      <c r="O270" s="542"/>
      <c r="P270" s="542"/>
      <c r="Q270" s="543"/>
      <c r="R270" s="37"/>
      <c r="S270" s="69"/>
      <c r="T270" s="326"/>
      <c r="U270" s="326"/>
      <c r="V270" s="326"/>
      <c r="W270" s="326"/>
      <c r="X270" s="326"/>
      <c r="Y270" s="326"/>
      <c r="Z270" s="326"/>
      <c r="AA270" s="326"/>
      <c r="AB270" s="327"/>
      <c r="AC270" s="349"/>
      <c r="AE270" s="9" t="str">
        <f>+K270</f>
        <v>□</v>
      </c>
      <c r="AF270" s="9"/>
      <c r="AG270" s="9"/>
      <c r="AH270" s="6"/>
      <c r="AI270" s="6"/>
      <c r="AJ270" s="6"/>
      <c r="AK270" s="6"/>
      <c r="AL270" s="28"/>
      <c r="AM270" s="32" t="s">
        <v>64</v>
      </c>
      <c r="AN270" s="32" t="s">
        <v>65</v>
      </c>
      <c r="AO270" s="32" t="s">
        <v>66</v>
      </c>
      <c r="AP270" s="34" t="s">
        <v>89</v>
      </c>
      <c r="AQ270" s="208" t="s">
        <v>67</v>
      </c>
    </row>
    <row r="271" spans="2:43" ht="18" customHeight="1" thickBot="1">
      <c r="B271" s="578"/>
      <c r="C271" s="579"/>
      <c r="D271" s="735"/>
      <c r="E271" s="736"/>
      <c r="F271" s="736"/>
      <c r="G271" s="736"/>
      <c r="H271" s="737"/>
      <c r="I271" s="69"/>
      <c r="J271" s="317"/>
      <c r="K271" s="48" t="s">
        <v>69</v>
      </c>
      <c r="L271" s="317" t="s">
        <v>271</v>
      </c>
      <c r="M271" s="317"/>
      <c r="N271" s="317"/>
      <c r="O271" s="317"/>
      <c r="P271" s="317"/>
      <c r="Q271" s="70"/>
      <c r="R271" s="37"/>
      <c r="S271" s="69"/>
      <c r="T271" s="326"/>
      <c r="U271" s="326"/>
      <c r="V271" s="326"/>
      <c r="W271" s="326"/>
      <c r="X271" s="326"/>
      <c r="Y271" s="326"/>
      <c r="Z271" s="326"/>
      <c r="AA271" s="326"/>
      <c r="AB271" s="327"/>
      <c r="AC271" s="349"/>
      <c r="AE271" s="9" t="str">
        <f>+K271</f>
        <v>□</v>
      </c>
      <c r="AF271" s="9"/>
      <c r="AG271" s="9"/>
      <c r="AH271" s="46"/>
      <c r="AI271" s="46"/>
      <c r="AJ271" s="6"/>
      <c r="AK271" s="6"/>
      <c r="AL271" s="28"/>
      <c r="AM271" s="210"/>
      <c r="AN271" s="210"/>
      <c r="AO271" s="210"/>
      <c r="AP271" s="210"/>
      <c r="AQ271" s="210"/>
    </row>
    <row r="272" spans="2:43" ht="18" customHeight="1">
      <c r="B272" s="578"/>
      <c r="C272" s="579"/>
      <c r="D272" s="529" t="s">
        <v>339</v>
      </c>
      <c r="E272" s="530"/>
      <c r="F272" s="530"/>
      <c r="G272" s="530"/>
      <c r="H272" s="531"/>
      <c r="I272" s="109" t="s">
        <v>69</v>
      </c>
      <c r="J272" s="118" t="s">
        <v>546</v>
      </c>
      <c r="K272" s="118"/>
      <c r="L272" s="118"/>
      <c r="M272" s="118"/>
      <c r="N272" s="118"/>
      <c r="O272" s="118"/>
      <c r="P272" s="118"/>
      <c r="Q272" s="119"/>
      <c r="R272" s="120"/>
      <c r="S272" s="121"/>
      <c r="T272" s="121"/>
      <c r="U272" s="121"/>
      <c r="V272" s="121"/>
      <c r="W272" s="121"/>
      <c r="X272" s="121"/>
      <c r="Y272" s="121"/>
      <c r="Z272" s="121"/>
      <c r="AA272" s="121"/>
      <c r="AB272" s="121"/>
      <c r="AC272" s="728"/>
      <c r="AE272" s="31" t="str">
        <f>+I272</f>
        <v>□</v>
      </c>
      <c r="AH272" s="34" t="str">
        <f>IF(AE272&amp;AE273&amp;AE274="■□□","◎無し",IF(AE272&amp;AE273&amp;AE274="□■□","●適合",IF(AE272&amp;AE273&amp;AE274="□□■","◆未達",IF(AE272&amp;AE273&amp;AE274="□□□","■未答","▼矛盾"))))</f>
        <v>■未答</v>
      </c>
      <c r="AI272" s="46"/>
      <c r="AL272" s="28" t="s">
        <v>104</v>
      </c>
      <c r="AM272" s="35" t="s">
        <v>105</v>
      </c>
      <c r="AN272" s="35" t="s">
        <v>106</v>
      </c>
      <c r="AO272" s="35" t="s">
        <v>107</v>
      </c>
      <c r="AP272" s="35" t="s">
        <v>108</v>
      </c>
      <c r="AQ272" s="35" t="s">
        <v>88</v>
      </c>
    </row>
    <row r="273" spans="2:43" ht="18" customHeight="1">
      <c r="B273" s="578"/>
      <c r="C273" s="579"/>
      <c r="D273" s="539"/>
      <c r="E273" s="540"/>
      <c r="F273" s="540"/>
      <c r="G273" s="540"/>
      <c r="H273" s="541"/>
      <c r="I273" s="123" t="s">
        <v>69</v>
      </c>
      <c r="J273" s="553" t="s">
        <v>270</v>
      </c>
      <c r="K273" s="553"/>
      <c r="L273" s="123" t="s">
        <v>82</v>
      </c>
      <c r="M273" s="553" t="s">
        <v>271</v>
      </c>
      <c r="N273" s="553"/>
      <c r="O273" s="553"/>
      <c r="P273" s="313"/>
      <c r="Q273" s="320"/>
      <c r="R273" s="377"/>
      <c r="S273" s="366"/>
      <c r="T273" s="366"/>
      <c r="U273" s="366"/>
      <c r="V273" s="366"/>
      <c r="W273" s="366"/>
      <c r="X273" s="366"/>
      <c r="Y273" s="366"/>
      <c r="Z273" s="366"/>
      <c r="AA273" s="366"/>
      <c r="AB273" s="366"/>
      <c r="AC273" s="727"/>
      <c r="AE273" s="1" t="str">
        <f>+I273</f>
        <v>□</v>
      </c>
      <c r="AL273" s="28"/>
      <c r="AM273" s="32" t="s">
        <v>64</v>
      </c>
      <c r="AN273" s="32" t="s">
        <v>65</v>
      </c>
      <c r="AO273" s="32" t="s">
        <v>66</v>
      </c>
      <c r="AP273" s="34" t="s">
        <v>89</v>
      </c>
      <c r="AQ273" s="34" t="s">
        <v>67</v>
      </c>
    </row>
    <row r="274" spans="2:43" ht="20.100000000000001" customHeight="1">
      <c r="B274" s="578"/>
      <c r="C274" s="579"/>
      <c r="D274" s="330"/>
      <c r="E274" s="536" t="s">
        <v>58</v>
      </c>
      <c r="F274" s="537"/>
      <c r="G274" s="537"/>
      <c r="H274" s="538"/>
      <c r="I274" s="77"/>
      <c r="J274" s="77"/>
      <c r="K274" s="77"/>
      <c r="L274" s="77"/>
      <c r="M274" s="77"/>
      <c r="N274" s="140" t="s">
        <v>82</v>
      </c>
      <c r="O274" s="508" t="s">
        <v>284</v>
      </c>
      <c r="P274" s="508"/>
      <c r="Q274" s="509"/>
      <c r="R274" s="726" t="s">
        <v>340</v>
      </c>
      <c r="S274" s="720"/>
      <c r="T274" s="720"/>
      <c r="U274" s="720"/>
      <c r="V274" s="720"/>
      <c r="W274" s="720"/>
      <c r="X274" s="720"/>
      <c r="Y274" s="720"/>
      <c r="Z274" s="558"/>
      <c r="AA274" s="558"/>
      <c r="AB274" s="67" t="s">
        <v>111</v>
      </c>
      <c r="AC274" s="712"/>
      <c r="AE274" s="1" t="str">
        <f>+L273</f>
        <v>□</v>
      </c>
    </row>
    <row r="275" spans="2:43" ht="20.100000000000001" customHeight="1">
      <c r="B275" s="578"/>
      <c r="C275" s="579"/>
      <c r="D275" s="330"/>
      <c r="E275" s="539"/>
      <c r="F275" s="540"/>
      <c r="G275" s="540"/>
      <c r="H275" s="541"/>
      <c r="I275" s="48" t="s">
        <v>82</v>
      </c>
      <c r="J275" s="542" t="s">
        <v>165</v>
      </c>
      <c r="K275" s="542"/>
      <c r="L275" s="542"/>
      <c r="M275" s="542"/>
      <c r="N275" s="542"/>
      <c r="O275" s="542"/>
      <c r="P275" s="542"/>
      <c r="Q275" s="543"/>
      <c r="R275" s="370"/>
      <c r="S275" s="341"/>
      <c r="T275" s="341"/>
      <c r="U275" s="341"/>
      <c r="V275" s="341"/>
      <c r="W275" s="341"/>
      <c r="X275" s="341"/>
      <c r="Y275" s="341"/>
      <c r="Z275" s="341"/>
      <c r="AA275" s="341"/>
      <c r="AB275" s="341"/>
      <c r="AC275" s="713"/>
      <c r="AE275" s="31" t="str">
        <f>+N274</f>
        <v>□</v>
      </c>
      <c r="AH275" s="34" t="str">
        <f>IF(AE275&amp;AE276&amp;AE277="■□□","◎無し",IF(AE275&amp;AE276&amp;AE277="□■□","●適合",IF(AE275&amp;AE276&amp;AE277="□□■","◆未達",IF(AE275&amp;AE276&amp;AE277="□□□","■未答","▼矛盾"))))</f>
        <v>■未答</v>
      </c>
      <c r="AI275" s="46"/>
      <c r="AJ275" s="32" t="str">
        <f>IF(Z274=0,"■未答",IF(Z274&lt;800,"◆未達","●範囲内"))</f>
        <v>■未答</v>
      </c>
      <c r="AL275" s="28" t="s">
        <v>104</v>
      </c>
      <c r="AM275" s="35" t="s">
        <v>105</v>
      </c>
      <c r="AN275" s="35" t="s">
        <v>106</v>
      </c>
      <c r="AO275" s="35" t="s">
        <v>107</v>
      </c>
      <c r="AP275" s="35" t="s">
        <v>108</v>
      </c>
      <c r="AQ275" s="35" t="s">
        <v>88</v>
      </c>
    </row>
    <row r="276" spans="2:43" ht="20.100000000000001" customHeight="1">
      <c r="B276" s="578"/>
      <c r="C276" s="579"/>
      <c r="D276" s="330"/>
      <c r="E276" s="532"/>
      <c r="F276" s="533"/>
      <c r="G276" s="533"/>
      <c r="H276" s="534"/>
      <c r="I276" s="49" t="s">
        <v>82</v>
      </c>
      <c r="J276" s="553" t="s">
        <v>167</v>
      </c>
      <c r="K276" s="553"/>
      <c r="L276" s="553"/>
      <c r="M276" s="553"/>
      <c r="N276" s="553"/>
      <c r="O276" s="553"/>
      <c r="P276" s="553"/>
      <c r="Q276" s="554"/>
      <c r="R276" s="377"/>
      <c r="S276" s="366"/>
      <c r="T276" s="366"/>
      <c r="U276" s="366"/>
      <c r="V276" s="366"/>
      <c r="W276" s="366"/>
      <c r="X276" s="366"/>
      <c r="Y276" s="366"/>
      <c r="Z276" s="366"/>
      <c r="AA276" s="366"/>
      <c r="AB276" s="366"/>
      <c r="AC276" s="727"/>
      <c r="AE276" s="1" t="str">
        <f>+I275</f>
        <v>□</v>
      </c>
      <c r="AL276" s="28"/>
      <c r="AM276" s="32" t="s">
        <v>64</v>
      </c>
      <c r="AN276" s="32" t="s">
        <v>65</v>
      </c>
      <c r="AO276" s="32" t="s">
        <v>66</v>
      </c>
      <c r="AP276" s="34" t="s">
        <v>89</v>
      </c>
      <c r="AQ276" s="34" t="s">
        <v>67</v>
      </c>
    </row>
    <row r="277" spans="2:43" ht="20.100000000000001" customHeight="1">
      <c r="B277" s="578"/>
      <c r="C277" s="579"/>
      <c r="D277" s="330"/>
      <c r="E277" s="536" t="s">
        <v>59</v>
      </c>
      <c r="F277" s="537"/>
      <c r="G277" s="537"/>
      <c r="H277" s="538"/>
      <c r="I277" s="77"/>
      <c r="J277" s="77"/>
      <c r="K277" s="77"/>
      <c r="L277" s="77"/>
      <c r="M277" s="77"/>
      <c r="N277" s="140" t="s">
        <v>82</v>
      </c>
      <c r="O277" s="508" t="s">
        <v>284</v>
      </c>
      <c r="P277" s="508"/>
      <c r="Q277" s="509"/>
      <c r="R277" s="726" t="s">
        <v>341</v>
      </c>
      <c r="S277" s="720"/>
      <c r="T277" s="720"/>
      <c r="U277" s="720"/>
      <c r="V277" s="720"/>
      <c r="W277" s="720"/>
      <c r="X277" s="720"/>
      <c r="Y277" s="720"/>
      <c r="Z277" s="558"/>
      <c r="AA277" s="558"/>
      <c r="AB277" s="67" t="s">
        <v>111</v>
      </c>
      <c r="AC277" s="712"/>
      <c r="AE277" s="1" t="str">
        <f>+I276</f>
        <v>□</v>
      </c>
    </row>
    <row r="278" spans="2:43" ht="20.100000000000001" customHeight="1">
      <c r="B278" s="578"/>
      <c r="C278" s="579"/>
      <c r="D278" s="330"/>
      <c r="E278" s="539"/>
      <c r="F278" s="540"/>
      <c r="G278" s="540"/>
      <c r="H278" s="541"/>
      <c r="I278" s="48" t="s">
        <v>82</v>
      </c>
      <c r="J278" s="542" t="s">
        <v>165</v>
      </c>
      <c r="K278" s="542"/>
      <c r="L278" s="542"/>
      <c r="M278" s="542"/>
      <c r="N278" s="542"/>
      <c r="O278" s="542"/>
      <c r="P278" s="542"/>
      <c r="Q278" s="543"/>
      <c r="R278" s="370"/>
      <c r="S278" s="341"/>
      <c r="T278" s="341"/>
      <c r="U278" s="341"/>
      <c r="V278" s="341"/>
      <c r="W278" s="341"/>
      <c r="X278" s="341"/>
      <c r="Y278" s="341"/>
      <c r="Z278" s="341"/>
      <c r="AA278" s="341"/>
      <c r="AB278" s="341"/>
      <c r="AC278" s="713"/>
      <c r="AE278" s="31" t="str">
        <f>+N277</f>
        <v>□</v>
      </c>
      <c r="AH278" s="34" t="str">
        <f>IF(AE278&amp;AE279&amp;AE280="■□□","◎無し",IF(AE278&amp;AE279&amp;AE280="□■□","●適合",IF(AE278&amp;AE279&amp;AE280="□□■","◆未達",IF(AE278&amp;AE279&amp;AE280="□□□","■未答","▼矛盾"))))</f>
        <v>■未答</v>
      </c>
      <c r="AI278" s="46"/>
      <c r="AJ278" s="32" t="str">
        <f>IF(Z277=0,"■未答",IF(Z277&lt;1500,"◆未達","●範囲内"))</f>
        <v>■未答</v>
      </c>
      <c r="AL278" s="28" t="s">
        <v>104</v>
      </c>
      <c r="AM278" s="35" t="s">
        <v>105</v>
      </c>
      <c r="AN278" s="35" t="s">
        <v>106</v>
      </c>
      <c r="AO278" s="35" t="s">
        <v>107</v>
      </c>
      <c r="AP278" s="35" t="s">
        <v>108</v>
      </c>
      <c r="AQ278" s="35" t="s">
        <v>88</v>
      </c>
    </row>
    <row r="279" spans="2:43" ht="20.100000000000001" customHeight="1">
      <c r="B279" s="578"/>
      <c r="C279" s="579"/>
      <c r="D279" s="371"/>
      <c r="E279" s="532"/>
      <c r="F279" s="533"/>
      <c r="G279" s="533"/>
      <c r="H279" s="534"/>
      <c r="I279" s="49" t="s">
        <v>82</v>
      </c>
      <c r="J279" s="553" t="s">
        <v>167</v>
      </c>
      <c r="K279" s="553"/>
      <c r="L279" s="553"/>
      <c r="M279" s="553"/>
      <c r="N279" s="553"/>
      <c r="O279" s="553"/>
      <c r="P279" s="553"/>
      <c r="Q279" s="554"/>
      <c r="R279" s="377"/>
      <c r="S279" s="366"/>
      <c r="T279" s="366"/>
      <c r="U279" s="366"/>
      <c r="V279" s="366"/>
      <c r="W279" s="366"/>
      <c r="X279" s="366"/>
      <c r="Y279" s="366"/>
      <c r="Z279" s="366"/>
      <c r="AA279" s="366"/>
      <c r="AB279" s="366"/>
      <c r="AC279" s="727"/>
      <c r="AE279" s="1" t="str">
        <f>+I278</f>
        <v>□</v>
      </c>
      <c r="AL279" s="28"/>
      <c r="AM279" s="32" t="s">
        <v>64</v>
      </c>
      <c r="AN279" s="32" t="s">
        <v>65</v>
      </c>
      <c r="AO279" s="32" t="s">
        <v>66</v>
      </c>
      <c r="AP279" s="34" t="s">
        <v>89</v>
      </c>
      <c r="AQ279" s="34" t="s">
        <v>67</v>
      </c>
    </row>
    <row r="280" spans="2:43" ht="20.100000000000001" customHeight="1">
      <c r="B280" s="578"/>
      <c r="C280" s="579"/>
      <c r="D280" s="536" t="s">
        <v>60</v>
      </c>
      <c r="E280" s="537"/>
      <c r="F280" s="537"/>
      <c r="G280" s="537"/>
      <c r="H280" s="538"/>
      <c r="I280" s="138"/>
      <c r="J280" s="139"/>
      <c r="K280" s="139"/>
      <c r="L280" s="138"/>
      <c r="M280" s="139"/>
      <c r="N280" s="140" t="s">
        <v>82</v>
      </c>
      <c r="O280" s="508" t="s">
        <v>284</v>
      </c>
      <c r="P280" s="508"/>
      <c r="Q280" s="509"/>
      <c r="R280" s="66"/>
      <c r="S280" s="67"/>
      <c r="T280" s="67"/>
      <c r="U280" s="67"/>
      <c r="V280" s="67"/>
      <c r="W280" s="67"/>
      <c r="X280" s="67"/>
      <c r="Y280" s="67"/>
      <c r="Z280" s="67"/>
      <c r="AA280" s="67"/>
      <c r="AB280" s="67"/>
      <c r="AC280" s="567"/>
      <c r="AE280" s="1" t="str">
        <f>+I279</f>
        <v>□</v>
      </c>
    </row>
    <row r="281" spans="2:43" ht="20.100000000000001" customHeight="1">
      <c r="B281" s="578"/>
      <c r="C281" s="579"/>
      <c r="D281" s="539"/>
      <c r="E281" s="540"/>
      <c r="F281" s="540"/>
      <c r="G281" s="540"/>
      <c r="H281" s="541"/>
      <c r="I281" s="122" t="s">
        <v>69</v>
      </c>
      <c r="J281" s="542" t="s">
        <v>285</v>
      </c>
      <c r="K281" s="542"/>
      <c r="L281" s="542"/>
      <c r="M281" s="542"/>
      <c r="N281" s="542"/>
      <c r="O281" s="542"/>
      <c r="P281" s="542"/>
      <c r="Q281" s="543"/>
      <c r="R281" s="370"/>
      <c r="S281" s="341"/>
      <c r="T281" s="341"/>
      <c r="U281" s="341"/>
      <c r="V281" s="341"/>
      <c r="W281" s="341"/>
      <c r="X281" s="341"/>
      <c r="Y281" s="341"/>
      <c r="Z281" s="341"/>
      <c r="AA281" s="341"/>
      <c r="AB281" s="341"/>
      <c r="AC281" s="568"/>
      <c r="AE281" s="31" t="str">
        <f>+N280</f>
        <v>□</v>
      </c>
      <c r="AH281" s="34" t="str">
        <f>IF(AE281&amp;AE282&amp;AE283="■□□","◎無し",IF(AE281&amp;AE282&amp;AE283="□■□","●適合",IF(AE281&amp;AE282&amp;AE283="□□■","◆未達",IF(AE281&amp;AE282&amp;AE283="□□□","■未答","▼矛盾"))))</f>
        <v>■未答</v>
      </c>
      <c r="AI281" s="46"/>
      <c r="AL281" s="28" t="s">
        <v>104</v>
      </c>
      <c r="AM281" s="35" t="s">
        <v>105</v>
      </c>
      <c r="AN281" s="35" t="s">
        <v>106</v>
      </c>
      <c r="AO281" s="35" t="s">
        <v>107</v>
      </c>
      <c r="AP281" s="35" t="s">
        <v>108</v>
      </c>
      <c r="AQ281" s="35" t="s">
        <v>88</v>
      </c>
    </row>
    <row r="282" spans="2:43" ht="20.100000000000001" customHeight="1">
      <c r="B282" s="722"/>
      <c r="C282" s="663"/>
      <c r="D282" s="532"/>
      <c r="E282" s="533"/>
      <c r="F282" s="533"/>
      <c r="G282" s="533"/>
      <c r="H282" s="534"/>
      <c r="I282" s="123" t="s">
        <v>69</v>
      </c>
      <c r="J282" s="553" t="s">
        <v>286</v>
      </c>
      <c r="K282" s="553"/>
      <c r="L282" s="553"/>
      <c r="M282" s="553"/>
      <c r="N282" s="553"/>
      <c r="O282" s="553"/>
      <c r="P282" s="553"/>
      <c r="Q282" s="554"/>
      <c r="R282" s="377"/>
      <c r="S282" s="366"/>
      <c r="T282" s="366"/>
      <c r="U282" s="366"/>
      <c r="V282" s="366"/>
      <c r="W282" s="366"/>
      <c r="X282" s="366"/>
      <c r="Y282" s="366"/>
      <c r="Z282" s="366"/>
      <c r="AA282" s="366"/>
      <c r="AB282" s="366"/>
      <c r="AC282" s="583"/>
      <c r="AE282" s="1" t="str">
        <f>+I281</f>
        <v>□</v>
      </c>
      <c r="AL282" s="28"/>
      <c r="AM282" s="32" t="s">
        <v>64</v>
      </c>
      <c r="AN282" s="32" t="s">
        <v>65</v>
      </c>
      <c r="AO282" s="32" t="s">
        <v>66</v>
      </c>
      <c r="AP282" s="34" t="s">
        <v>89</v>
      </c>
      <c r="AQ282" s="34" t="s">
        <v>67</v>
      </c>
    </row>
    <row r="283" spans="2:43" ht="20.100000000000001" customHeight="1">
      <c r="B283" s="715" t="s">
        <v>329</v>
      </c>
      <c r="C283" s="716"/>
      <c r="D283" s="536" t="s">
        <v>61</v>
      </c>
      <c r="E283" s="537"/>
      <c r="F283" s="537"/>
      <c r="G283" s="537"/>
      <c r="H283" s="538"/>
      <c r="I283" s="138"/>
      <c r="J283" s="139"/>
      <c r="K283" s="139"/>
      <c r="L283" s="138"/>
      <c r="M283" s="139"/>
      <c r="N283" s="140" t="s">
        <v>82</v>
      </c>
      <c r="O283" s="508" t="s">
        <v>342</v>
      </c>
      <c r="P283" s="508"/>
      <c r="Q283" s="509"/>
      <c r="R283" s="141" t="s">
        <v>82</v>
      </c>
      <c r="S283" s="720" t="s">
        <v>545</v>
      </c>
      <c r="T283" s="720"/>
      <c r="U283" s="720"/>
      <c r="V283" s="720"/>
      <c r="W283" s="720"/>
      <c r="X283" s="720"/>
      <c r="Y283" s="720"/>
      <c r="Z283" s="720"/>
      <c r="AA283" s="720"/>
      <c r="AB283" s="721"/>
      <c r="AC283" s="567"/>
      <c r="AE283" s="1" t="str">
        <f>+I282</f>
        <v>□</v>
      </c>
    </row>
    <row r="284" spans="2:43" ht="20.100000000000001" customHeight="1">
      <c r="B284" s="717"/>
      <c r="C284" s="716"/>
      <c r="D284" s="539"/>
      <c r="E284" s="540"/>
      <c r="F284" s="540"/>
      <c r="G284" s="540"/>
      <c r="H284" s="541"/>
      <c r="I284" s="122" t="s">
        <v>69</v>
      </c>
      <c r="J284" s="542" t="s">
        <v>288</v>
      </c>
      <c r="K284" s="542"/>
      <c r="L284" s="542"/>
      <c r="M284" s="542"/>
      <c r="N284" s="542"/>
      <c r="O284" s="542"/>
      <c r="P284" s="542"/>
      <c r="Q284" s="543"/>
      <c r="R284" s="30" t="s">
        <v>82</v>
      </c>
      <c r="S284" s="528" t="s">
        <v>343</v>
      </c>
      <c r="T284" s="528"/>
      <c r="U284" s="528"/>
      <c r="V284" s="528"/>
      <c r="W284" s="528"/>
      <c r="X284" s="528"/>
      <c r="Y284" s="528"/>
      <c r="Z284" s="528"/>
      <c r="AA284" s="528"/>
      <c r="AB284" s="648"/>
      <c r="AC284" s="568"/>
      <c r="AE284" s="31" t="str">
        <f>+N283</f>
        <v>□</v>
      </c>
      <c r="AH284" s="34" t="str">
        <f>IF(AE284&amp;AE285&amp;AE286="■□□","◎無し",IF(AE284&amp;AE285&amp;AE286="□■□","●適合",IF(AE284&amp;AE285&amp;AE286="□□■","◆未達",IF(AE284&amp;AE285&amp;AE286="□□□","■未答","▼矛盾"))))</f>
        <v>■未答</v>
      </c>
      <c r="AI284" s="46"/>
      <c r="AL284" s="28" t="s">
        <v>104</v>
      </c>
      <c r="AM284" s="35" t="s">
        <v>105</v>
      </c>
      <c r="AN284" s="35" t="s">
        <v>106</v>
      </c>
      <c r="AO284" s="35" t="s">
        <v>107</v>
      </c>
      <c r="AP284" s="35" t="s">
        <v>108</v>
      </c>
      <c r="AQ284" s="35" t="s">
        <v>88</v>
      </c>
    </row>
    <row r="285" spans="2:43" ht="20.100000000000001" customHeight="1">
      <c r="B285" s="717"/>
      <c r="C285" s="716"/>
      <c r="D285" s="539"/>
      <c r="E285" s="540"/>
      <c r="F285" s="540"/>
      <c r="G285" s="540"/>
      <c r="H285" s="541"/>
      <c r="I285" s="123" t="s">
        <v>69</v>
      </c>
      <c r="J285" s="553" t="s">
        <v>290</v>
      </c>
      <c r="K285" s="553"/>
      <c r="L285" s="553"/>
      <c r="M285" s="553"/>
      <c r="N285" s="553"/>
      <c r="O285" s="553"/>
      <c r="P285" s="553"/>
      <c r="Q285" s="554"/>
      <c r="R285" s="377"/>
      <c r="S285" s="366"/>
      <c r="T285" s="366"/>
      <c r="U285" s="366"/>
      <c r="V285" s="366"/>
      <c r="W285" s="366"/>
      <c r="X285" s="366"/>
      <c r="Y285" s="366"/>
      <c r="Z285" s="366"/>
      <c r="AA285" s="366"/>
      <c r="AB285" s="65"/>
      <c r="AC285" s="583"/>
      <c r="AE285" s="1" t="str">
        <f>+I284</f>
        <v>□</v>
      </c>
      <c r="AL285" s="28"/>
      <c r="AM285" s="32" t="s">
        <v>64</v>
      </c>
      <c r="AN285" s="32" t="s">
        <v>65</v>
      </c>
      <c r="AO285" s="32" t="s">
        <v>66</v>
      </c>
      <c r="AP285" s="34" t="s">
        <v>89</v>
      </c>
      <c r="AQ285" s="34" t="s">
        <v>67</v>
      </c>
    </row>
    <row r="286" spans="2:43" ht="20.100000000000001" customHeight="1">
      <c r="B286" s="717"/>
      <c r="C286" s="716"/>
      <c r="D286" s="330"/>
      <c r="E286" s="536" t="s">
        <v>62</v>
      </c>
      <c r="F286" s="537"/>
      <c r="G286" s="537"/>
      <c r="H286" s="538"/>
      <c r="I286" s="77"/>
      <c r="J286" s="77"/>
      <c r="K286" s="77"/>
      <c r="L286" s="77"/>
      <c r="M286" s="77"/>
      <c r="N286" s="138"/>
      <c r="O286" s="139"/>
      <c r="P286" s="139"/>
      <c r="Q286" s="142"/>
      <c r="R286" s="66"/>
      <c r="S286" s="67"/>
      <c r="T286" s="143"/>
      <c r="U286" s="67"/>
      <c r="V286" s="67"/>
      <c r="W286" s="67"/>
      <c r="X286" s="144"/>
      <c r="Y286" s="144"/>
      <c r="Z286" s="144"/>
      <c r="AA286" s="67"/>
      <c r="AB286" s="58" t="s">
        <v>103</v>
      </c>
      <c r="AC286" s="567"/>
      <c r="AE286" s="1" t="str">
        <f>+I285</f>
        <v>□</v>
      </c>
    </row>
    <row r="287" spans="2:43" ht="20.100000000000001" customHeight="1">
      <c r="B287" s="717"/>
      <c r="C287" s="716"/>
      <c r="D287" s="330"/>
      <c r="E287" s="539"/>
      <c r="F287" s="540"/>
      <c r="G287" s="540"/>
      <c r="H287" s="541"/>
      <c r="I287" s="317"/>
      <c r="J287" s="317"/>
      <c r="K287" s="317"/>
      <c r="L287" s="317"/>
      <c r="M287" s="317"/>
      <c r="N287" s="122" t="s">
        <v>82</v>
      </c>
      <c r="O287" s="542" t="s">
        <v>284</v>
      </c>
      <c r="P287" s="542"/>
      <c r="Q287" s="543"/>
      <c r="R287" s="370"/>
      <c r="S287" s="341"/>
      <c r="T287" s="725" t="s">
        <v>291</v>
      </c>
      <c r="U287" s="725"/>
      <c r="V287" s="725"/>
      <c r="W287" s="725"/>
      <c r="X287" s="523"/>
      <c r="Y287" s="523"/>
      <c r="Z287" s="523"/>
      <c r="AA287" s="341" t="s">
        <v>111</v>
      </c>
      <c r="AB287" s="71"/>
      <c r="AC287" s="568"/>
      <c r="AE287" s="31" t="str">
        <f>+N287</f>
        <v>□</v>
      </c>
      <c r="AH287" s="34" t="str">
        <f>IF(AE287&amp;AE288&amp;AE289="■□□","◎無し",IF(AE287&amp;AE288&amp;AE289="□■□","●適合",IF(AE287&amp;AE288&amp;AE289="□□■","◆未達",IF(AE287&amp;AE288&amp;AE289="□□□","■未答","▼矛盾"))))</f>
        <v>■未答</v>
      </c>
      <c r="AI287" s="46"/>
      <c r="AL287" s="28" t="s">
        <v>104</v>
      </c>
      <c r="AM287" s="35" t="s">
        <v>105</v>
      </c>
      <c r="AN287" s="35" t="s">
        <v>106</v>
      </c>
      <c r="AO287" s="35" t="s">
        <v>107</v>
      </c>
      <c r="AP287" s="35" t="s">
        <v>108</v>
      </c>
      <c r="AQ287" s="35" t="s">
        <v>88</v>
      </c>
    </row>
    <row r="288" spans="2:43" ht="20.100000000000001" customHeight="1">
      <c r="B288" s="717"/>
      <c r="C288" s="716"/>
      <c r="D288" s="330"/>
      <c r="E288" s="539"/>
      <c r="F288" s="540"/>
      <c r="G288" s="540"/>
      <c r="H288" s="541"/>
      <c r="I288" s="48" t="s">
        <v>82</v>
      </c>
      <c r="J288" s="542" t="s">
        <v>167</v>
      </c>
      <c r="K288" s="542"/>
      <c r="L288" s="542"/>
      <c r="M288" s="542"/>
      <c r="N288" s="542"/>
      <c r="O288" s="542"/>
      <c r="P288" s="542"/>
      <c r="Q288" s="543"/>
      <c r="R288" s="30" t="s">
        <v>82</v>
      </c>
      <c r="S288" s="528" t="s">
        <v>344</v>
      </c>
      <c r="T288" s="528"/>
      <c r="U288" s="528"/>
      <c r="V288" s="528"/>
      <c r="W288" s="528"/>
      <c r="X288" s="528"/>
      <c r="Y288" s="528"/>
      <c r="Z288" s="528"/>
      <c r="AA288" s="528"/>
      <c r="AB288" s="648"/>
      <c r="AC288" s="568"/>
      <c r="AE288" s="1" t="str">
        <f>+I288</f>
        <v>□</v>
      </c>
      <c r="AH288" s="82" t="s">
        <v>171</v>
      </c>
      <c r="AJ288" s="145" t="str">
        <f>IF(X287&gt;0,IF(X287&gt;80,"場合分け",8),"(未答)")</f>
        <v>(未答)</v>
      </c>
      <c r="AL288" s="28"/>
      <c r="AM288" s="32" t="s">
        <v>64</v>
      </c>
      <c r="AN288" s="32" t="s">
        <v>65</v>
      </c>
      <c r="AO288" s="32" t="s">
        <v>66</v>
      </c>
      <c r="AP288" s="34" t="s">
        <v>89</v>
      </c>
      <c r="AQ288" s="34" t="s">
        <v>67</v>
      </c>
    </row>
    <row r="289" spans="2:61" ht="20.100000000000001" customHeight="1">
      <c r="B289" s="717"/>
      <c r="C289" s="716"/>
      <c r="D289" s="330"/>
      <c r="E289" s="539"/>
      <c r="F289" s="540"/>
      <c r="G289" s="540"/>
      <c r="H289" s="541"/>
      <c r="I289" s="48" t="s">
        <v>82</v>
      </c>
      <c r="J289" s="542" t="s">
        <v>165</v>
      </c>
      <c r="K289" s="542"/>
      <c r="L289" s="542"/>
      <c r="M289" s="542"/>
      <c r="N289" s="542"/>
      <c r="O289" s="542"/>
      <c r="P289" s="542"/>
      <c r="Q289" s="543"/>
      <c r="R289" s="30" t="s">
        <v>82</v>
      </c>
      <c r="S289" s="528" t="s">
        <v>292</v>
      </c>
      <c r="T289" s="528"/>
      <c r="U289" s="528"/>
      <c r="V289" s="528"/>
      <c r="W289" s="528"/>
      <c r="X289" s="528"/>
      <c r="Y289" s="528"/>
      <c r="Z289" s="528"/>
      <c r="AA289" s="528"/>
      <c r="AB289" s="648"/>
      <c r="AC289" s="568"/>
      <c r="AE289" s="1" t="str">
        <f>+I289</f>
        <v>□</v>
      </c>
      <c r="AH289" s="82" t="s">
        <v>294</v>
      </c>
      <c r="AJ289" s="34" t="str">
        <f>IF(Z290&gt;0,IF(Z290&lt;AJ288,"◆未達","●適合"),"■未答")</f>
        <v>■未答</v>
      </c>
    </row>
    <row r="290" spans="2:61" ht="20.100000000000001" customHeight="1">
      <c r="B290" s="717"/>
      <c r="C290" s="716"/>
      <c r="D290" s="330"/>
      <c r="E290" s="539"/>
      <c r="F290" s="540"/>
      <c r="G290" s="540"/>
      <c r="H290" s="541"/>
      <c r="I290" s="317"/>
      <c r="J290" s="317"/>
      <c r="K290" s="317"/>
      <c r="L290" s="317"/>
      <c r="M290" s="317"/>
      <c r="N290" s="317"/>
      <c r="O290" s="317"/>
      <c r="P290" s="317"/>
      <c r="Q290" s="70"/>
      <c r="R290" s="370"/>
      <c r="S290" s="723" t="s">
        <v>295</v>
      </c>
      <c r="T290" s="723"/>
      <c r="U290" s="723"/>
      <c r="V290" s="723"/>
      <c r="W290" s="723"/>
      <c r="X290" s="723"/>
      <c r="Y290" s="341" t="s">
        <v>215</v>
      </c>
      <c r="Z290" s="523"/>
      <c r="AA290" s="523"/>
      <c r="AB290" s="71"/>
      <c r="AC290" s="568"/>
      <c r="AH290" s="82" t="s">
        <v>345</v>
      </c>
      <c r="AJ290" s="34" t="str">
        <f>IF(Y291&gt;0,IF(Y291&lt;1200,"◆未達","●適合"),"■未答")</f>
        <v>■未答</v>
      </c>
    </row>
    <row r="291" spans="2:61" ht="20.100000000000001" customHeight="1">
      <c r="B291" s="717"/>
      <c r="C291" s="716"/>
      <c r="D291" s="330"/>
      <c r="E291" s="539"/>
      <c r="F291" s="540"/>
      <c r="G291" s="540"/>
      <c r="H291" s="541"/>
      <c r="I291" s="317"/>
      <c r="J291" s="317"/>
      <c r="K291" s="317"/>
      <c r="L291" s="317"/>
      <c r="M291" s="317"/>
      <c r="N291" s="317"/>
      <c r="O291" s="317"/>
      <c r="P291" s="317"/>
      <c r="Q291" s="70"/>
      <c r="R291" s="370"/>
      <c r="S291" s="723" t="s">
        <v>346</v>
      </c>
      <c r="T291" s="723"/>
      <c r="U291" s="723"/>
      <c r="V291" s="723"/>
      <c r="W291" s="723"/>
      <c r="X291" s="723"/>
      <c r="Y291" s="724"/>
      <c r="Z291" s="724"/>
      <c r="AA291" s="369" t="s">
        <v>111</v>
      </c>
      <c r="AB291" s="71"/>
      <c r="AC291" s="568"/>
      <c r="AH291" s="82"/>
      <c r="AJ291" s="82"/>
    </row>
    <row r="292" spans="2:61" ht="20.100000000000001" customHeight="1">
      <c r="B292" s="717"/>
      <c r="C292" s="716"/>
      <c r="D292" s="330"/>
      <c r="E292" s="539"/>
      <c r="F292" s="540"/>
      <c r="G292" s="540"/>
      <c r="H292" s="541"/>
      <c r="I292" s="73"/>
      <c r="J292" s="73"/>
      <c r="K292" s="73"/>
      <c r="L292" s="73"/>
      <c r="M292" s="73"/>
      <c r="N292" s="73"/>
      <c r="O292" s="73"/>
      <c r="P292" s="73"/>
      <c r="Q292" s="74"/>
      <c r="R292" s="377"/>
      <c r="S292" s="366"/>
      <c r="T292" s="366"/>
      <c r="U292" s="366"/>
      <c r="V292" s="366"/>
      <c r="W292" s="366"/>
      <c r="X292" s="64"/>
      <c r="Y292" s="560"/>
      <c r="Z292" s="560"/>
      <c r="AA292" s="148"/>
      <c r="AB292" s="65"/>
      <c r="AC292" s="583"/>
      <c r="AH292" s="82"/>
      <c r="AJ292" s="82"/>
    </row>
    <row r="293" spans="2:61" ht="20.100000000000001" customHeight="1">
      <c r="B293" s="717"/>
      <c r="C293" s="716"/>
      <c r="D293" s="330"/>
      <c r="E293" s="561" t="s">
        <v>347</v>
      </c>
      <c r="F293" s="562"/>
      <c r="G293" s="562"/>
      <c r="H293" s="563"/>
      <c r="I293" s="149"/>
      <c r="J293" s="380"/>
      <c r="K293" s="380"/>
      <c r="L293" s="149"/>
      <c r="M293" s="380"/>
      <c r="N293" s="122" t="s">
        <v>82</v>
      </c>
      <c r="O293" s="508" t="s">
        <v>284</v>
      </c>
      <c r="P293" s="508"/>
      <c r="Q293" s="509"/>
      <c r="R293" s="358"/>
      <c r="S293" s="359"/>
      <c r="T293" s="359"/>
      <c r="U293" s="359"/>
      <c r="V293" s="359"/>
      <c r="W293" s="359"/>
      <c r="X293" s="144"/>
      <c r="Y293" s="144"/>
      <c r="Z293" s="144"/>
      <c r="AA293" s="67"/>
      <c r="AB293" s="58" t="s">
        <v>103</v>
      </c>
      <c r="AC293" s="712"/>
      <c r="AE293" s="31" t="str">
        <f>+N293</f>
        <v>□</v>
      </c>
      <c r="AH293" s="34" t="str">
        <f>IF(AE293&amp;AE294&amp;AE295="■□□","◎無し",IF(AE293&amp;AE294&amp;AE295="□■□","●適合",IF(AE293&amp;AE294&amp;AE295="□□■","◆未達",IF(AE293&amp;AE294&amp;AE295="□□□","■未答","▼矛盾"))))</f>
        <v>■未答</v>
      </c>
      <c r="AI293" s="46"/>
      <c r="AL293" s="28" t="s">
        <v>104</v>
      </c>
      <c r="AM293" s="35" t="s">
        <v>105</v>
      </c>
      <c r="AN293" s="35" t="s">
        <v>106</v>
      </c>
      <c r="AO293" s="35" t="s">
        <v>107</v>
      </c>
      <c r="AP293" s="35" t="s">
        <v>108</v>
      </c>
      <c r="AQ293" s="35" t="s">
        <v>88</v>
      </c>
    </row>
    <row r="294" spans="2:61" ht="20.100000000000001" customHeight="1">
      <c r="B294" s="717"/>
      <c r="C294" s="716"/>
      <c r="D294" s="330"/>
      <c r="E294" s="564"/>
      <c r="F294" s="565"/>
      <c r="G294" s="565"/>
      <c r="H294" s="566"/>
      <c r="I294" s="122" t="s">
        <v>69</v>
      </c>
      <c r="J294" s="542" t="s">
        <v>348</v>
      </c>
      <c r="K294" s="542"/>
      <c r="L294" s="542"/>
      <c r="M294" s="542"/>
      <c r="N294" s="542"/>
      <c r="O294" s="542"/>
      <c r="P294" s="542"/>
      <c r="Q294" s="543"/>
      <c r="R294" s="521" t="s">
        <v>486</v>
      </c>
      <c r="S294" s="522"/>
      <c r="T294" s="522"/>
      <c r="U294" s="522"/>
      <c r="V294" s="122" t="s">
        <v>82</v>
      </c>
      <c r="W294" s="705" t="s">
        <v>217</v>
      </c>
      <c r="X294" s="705"/>
      <c r="Y294" s="122" t="s">
        <v>82</v>
      </c>
      <c r="Z294" s="522" t="s">
        <v>218</v>
      </c>
      <c r="AA294" s="522"/>
      <c r="AB294" s="327"/>
      <c r="AC294" s="713"/>
      <c r="AE294" s="1" t="str">
        <f>+I294</f>
        <v>□</v>
      </c>
      <c r="AH294" s="115" t="s">
        <v>142</v>
      </c>
      <c r="AJ294" s="32" t="str">
        <f>IF(V294&amp;Y294="■□","◎過分",IF(V294&amp;Y294="□■","●適合",IF(V294&amp;Y294="□□","■未答","▼矛盾")))</f>
        <v>■未答</v>
      </c>
      <c r="AL294" s="28"/>
      <c r="AM294" s="32" t="s">
        <v>64</v>
      </c>
      <c r="AN294" s="32" t="s">
        <v>65</v>
      </c>
      <c r="AO294" s="32" t="s">
        <v>66</v>
      </c>
      <c r="AP294" s="34" t="s">
        <v>89</v>
      </c>
      <c r="AQ294" s="34" t="s">
        <v>67</v>
      </c>
    </row>
    <row r="295" spans="2:61" ht="20.100000000000001" customHeight="1">
      <c r="B295" s="717"/>
      <c r="C295" s="716"/>
      <c r="D295" s="330"/>
      <c r="E295" s="564"/>
      <c r="F295" s="565"/>
      <c r="G295" s="565"/>
      <c r="H295" s="566"/>
      <c r="I295" s="123" t="s">
        <v>69</v>
      </c>
      <c r="J295" s="553" t="s">
        <v>308</v>
      </c>
      <c r="K295" s="553"/>
      <c r="L295" s="553"/>
      <c r="M295" s="553"/>
      <c r="N295" s="553"/>
      <c r="O295" s="553"/>
      <c r="P295" s="553"/>
      <c r="Q295" s="554"/>
      <c r="R295" s="555" t="s">
        <v>307</v>
      </c>
      <c r="S295" s="556"/>
      <c r="T295" s="556"/>
      <c r="U295" s="556"/>
      <c r="V295" s="556"/>
      <c r="W295" s="556"/>
      <c r="X295" s="714"/>
      <c r="Y295" s="714"/>
      <c r="Z295" s="714"/>
      <c r="AA295" s="366" t="s">
        <v>111</v>
      </c>
      <c r="AB295" s="65"/>
      <c r="AC295" s="713"/>
      <c r="AE295" s="1" t="str">
        <f>+I295</f>
        <v>□</v>
      </c>
      <c r="AH295" s="115" t="s">
        <v>220</v>
      </c>
      <c r="AJ295" s="34" t="str">
        <f>IF(X295&gt;0,IF(X295&lt;700,"◆低すぎ",IF(X295&gt;900,"◆高すぎ","●適合")),"■未答")</f>
        <v>■未答</v>
      </c>
    </row>
    <row r="296" spans="2:61" ht="20.100000000000001" customHeight="1">
      <c r="B296" s="717"/>
      <c r="C296" s="716"/>
      <c r="D296" s="308"/>
      <c r="E296" s="536" t="s">
        <v>349</v>
      </c>
      <c r="F296" s="537"/>
      <c r="G296" s="537"/>
      <c r="H296" s="538"/>
      <c r="I296" s="138"/>
      <c r="J296" s="139"/>
      <c r="K296" s="139"/>
      <c r="L296" s="138"/>
      <c r="M296" s="139"/>
      <c r="N296" s="140" t="s">
        <v>82</v>
      </c>
      <c r="O296" s="508" t="s">
        <v>284</v>
      </c>
      <c r="P296" s="508"/>
      <c r="Q296" s="509"/>
      <c r="R296" s="37"/>
      <c r="S296" s="341" t="s">
        <v>346</v>
      </c>
      <c r="T296" s="341"/>
      <c r="U296" s="341"/>
      <c r="V296" s="341"/>
      <c r="W296" s="341"/>
      <c r="X296" s="341"/>
      <c r="Y296" s="558"/>
      <c r="Z296" s="558"/>
      <c r="AA296" s="369" t="s">
        <v>111</v>
      </c>
      <c r="AB296" s="369"/>
      <c r="AC296" s="355"/>
      <c r="AE296" s="31" t="str">
        <f>+N296</f>
        <v>□</v>
      </c>
      <c r="AH296" s="34" t="str">
        <f>IF(AE296&amp;AE297&amp;AE298="■□□","◎無し",IF(AE296&amp;AE297&amp;AE298="□■□","●適合",IF(AE296&amp;AE297&amp;AE298="□□■","◆未達",IF(AE296&amp;AE297&amp;AE298="□□□","■未答","▼矛盾"))))</f>
        <v>■未答</v>
      </c>
      <c r="AI296" s="46"/>
      <c r="AJ296" s="34" t="str">
        <f>IF(Y296&gt;0,IF(Y296&lt;900,"◆未達","●適合"),"■未答")</f>
        <v>■未答</v>
      </c>
      <c r="AK296" s="15" t="s">
        <v>0</v>
      </c>
      <c r="AL296" s="28" t="s">
        <v>104</v>
      </c>
      <c r="AM296" s="35" t="s">
        <v>105</v>
      </c>
      <c r="AN296" s="35" t="s">
        <v>106</v>
      </c>
      <c r="AO296" s="35" t="s">
        <v>107</v>
      </c>
      <c r="AP296" s="35" t="s">
        <v>108</v>
      </c>
      <c r="AQ296" s="35" t="s">
        <v>88</v>
      </c>
      <c r="BB296" s="1"/>
      <c r="BC296" s="1"/>
      <c r="BD296" s="1"/>
      <c r="BE296" s="1"/>
      <c r="BF296" s="1"/>
      <c r="BG296" s="1"/>
      <c r="BH296" s="1"/>
      <c r="BI296" s="1"/>
    </row>
    <row r="297" spans="2:61" ht="20.100000000000001" customHeight="1">
      <c r="B297" s="717"/>
      <c r="C297" s="716"/>
      <c r="D297" s="308"/>
      <c r="E297" s="539"/>
      <c r="F297" s="533"/>
      <c r="G297" s="533"/>
      <c r="H297" s="534"/>
      <c r="I297" s="123" t="s">
        <v>69</v>
      </c>
      <c r="J297" s="553" t="s">
        <v>270</v>
      </c>
      <c r="K297" s="553"/>
      <c r="L297" s="123" t="s">
        <v>82</v>
      </c>
      <c r="M297" s="553" t="s">
        <v>271</v>
      </c>
      <c r="N297" s="553"/>
      <c r="O297" s="553"/>
      <c r="P297" s="73"/>
      <c r="Q297" s="74"/>
      <c r="R297" s="158"/>
      <c r="S297" s="366" t="s">
        <v>1</v>
      </c>
      <c r="T297" s="366"/>
      <c r="U297" s="366"/>
      <c r="V297" s="366"/>
      <c r="W297" s="366"/>
      <c r="X297" s="366"/>
      <c r="Y297" s="559"/>
      <c r="Z297" s="559"/>
      <c r="AA297" s="148" t="s">
        <v>111</v>
      </c>
      <c r="AB297" s="148"/>
      <c r="AC297" s="355"/>
      <c r="AE297" s="1" t="str">
        <f>+I297</f>
        <v>□</v>
      </c>
      <c r="AJ297" s="34" t="str">
        <f>IF(Y297&gt;0,IF(Y297&lt;900,"◆未達","●適合"),"■未答")</f>
        <v>■未答</v>
      </c>
      <c r="AK297" s="15" t="s">
        <v>2</v>
      </c>
      <c r="AL297" s="28"/>
      <c r="AM297" s="32" t="s">
        <v>64</v>
      </c>
      <c r="AN297" s="32" t="s">
        <v>65</v>
      </c>
      <c r="AO297" s="32" t="s">
        <v>66</v>
      </c>
      <c r="AP297" s="34" t="s">
        <v>89</v>
      </c>
      <c r="AQ297" s="34" t="s">
        <v>67</v>
      </c>
      <c r="BB297" s="1"/>
      <c r="BC297" s="1"/>
      <c r="BD297" s="1"/>
      <c r="BE297" s="1"/>
      <c r="BF297" s="1"/>
      <c r="BG297" s="1"/>
      <c r="BH297" s="1"/>
      <c r="BI297" s="1"/>
    </row>
    <row r="298" spans="2:61" ht="20.100000000000001" customHeight="1">
      <c r="B298" s="717"/>
      <c r="C298" s="716"/>
      <c r="D298" s="308"/>
      <c r="E298" s="706" t="s">
        <v>297</v>
      </c>
      <c r="F298" s="537" t="s">
        <v>47</v>
      </c>
      <c r="G298" s="537"/>
      <c r="H298" s="538"/>
      <c r="I298" s="76"/>
      <c r="J298" s="139"/>
      <c r="K298" s="139"/>
      <c r="L298" s="139"/>
      <c r="M298" s="139"/>
      <c r="N298" s="140" t="s">
        <v>82</v>
      </c>
      <c r="O298" s="508" t="s">
        <v>284</v>
      </c>
      <c r="P298" s="508"/>
      <c r="Q298" s="508"/>
      <c r="R298" s="527" t="s">
        <v>176</v>
      </c>
      <c r="S298" s="528"/>
      <c r="T298" s="528"/>
      <c r="U298" s="528"/>
      <c r="V298" s="523"/>
      <c r="W298" s="523"/>
      <c r="X298" s="347" t="s">
        <v>111</v>
      </c>
      <c r="Y298" s="347"/>
      <c r="Z298" s="347"/>
      <c r="AA298" s="347"/>
      <c r="AB298" s="59"/>
      <c r="AC298" s="355"/>
      <c r="AE298" s="1" t="str">
        <f>+L297</f>
        <v>□</v>
      </c>
      <c r="AH298" s="34" t="str">
        <f>IF(AE299&amp;AE300&amp;AE301="■□□","◎無し",IF(AE299&amp;AE300&amp;AE301="□■□","●適合",IF(AE299&amp;AE300&amp;AE301="□□■","◆未達",IF(AE299&amp;AE300&amp;AE301="□□□","■未答","▼矛盾"))))</f>
        <v>■未答</v>
      </c>
      <c r="BB298" s="1"/>
      <c r="BC298" s="1"/>
      <c r="BD298" s="1"/>
      <c r="BE298" s="1"/>
      <c r="BF298" s="1"/>
      <c r="BG298" s="1"/>
      <c r="BH298" s="1"/>
      <c r="BI298" s="1"/>
    </row>
    <row r="299" spans="2:61" ht="20.100000000000001" customHeight="1">
      <c r="B299" s="717"/>
      <c r="C299" s="716"/>
      <c r="D299" s="308"/>
      <c r="E299" s="707"/>
      <c r="F299" s="540"/>
      <c r="G299" s="540"/>
      <c r="H299" s="541"/>
      <c r="I299" s="48" t="s">
        <v>82</v>
      </c>
      <c r="J299" s="542" t="s">
        <v>298</v>
      </c>
      <c r="K299" s="542"/>
      <c r="L299" s="542"/>
      <c r="M299" s="542"/>
      <c r="N299" s="542"/>
      <c r="O299" s="542"/>
      <c r="P299" s="542"/>
      <c r="Q299" s="543"/>
      <c r="R299" s="527" t="s">
        <v>180</v>
      </c>
      <c r="S299" s="528"/>
      <c r="T299" s="528"/>
      <c r="U299" s="528"/>
      <c r="V299" s="523"/>
      <c r="W299" s="523"/>
      <c r="X299" s="347" t="s">
        <v>111</v>
      </c>
      <c r="Y299" s="341"/>
      <c r="Z299" s="341"/>
      <c r="AA299" s="347"/>
      <c r="AB299" s="59"/>
      <c r="AC299" s="355"/>
      <c r="AE299" s="31" t="str">
        <f>+N298</f>
        <v>□</v>
      </c>
      <c r="AH299" s="115" t="s">
        <v>181</v>
      </c>
      <c r="AJ299" s="34" t="str">
        <f>IF(V299&gt;0,IF(V299&lt;195,"◆195未満","●適合"),"■未答")</f>
        <v>■未答</v>
      </c>
      <c r="AL299" s="28" t="s">
        <v>104</v>
      </c>
      <c r="AM299" s="35" t="s">
        <v>105</v>
      </c>
      <c r="AN299" s="35" t="s">
        <v>106</v>
      </c>
      <c r="AO299" s="35" t="s">
        <v>107</v>
      </c>
      <c r="AP299" s="35" t="s">
        <v>108</v>
      </c>
      <c r="AQ299" s="35" t="s">
        <v>88</v>
      </c>
      <c r="BB299" s="1"/>
      <c r="BC299" s="1"/>
      <c r="BD299" s="1"/>
      <c r="BE299" s="1"/>
      <c r="BF299" s="1"/>
      <c r="BG299" s="1"/>
      <c r="BH299" s="1"/>
      <c r="BI299" s="1"/>
    </row>
    <row r="300" spans="2:61" ht="20.100000000000001" customHeight="1">
      <c r="B300" s="717"/>
      <c r="C300" s="716"/>
      <c r="D300" s="308"/>
      <c r="E300" s="707"/>
      <c r="F300" s="533"/>
      <c r="G300" s="533"/>
      <c r="H300" s="534"/>
      <c r="I300" s="48" t="s">
        <v>82</v>
      </c>
      <c r="J300" s="542" t="s">
        <v>299</v>
      </c>
      <c r="K300" s="542"/>
      <c r="L300" s="542"/>
      <c r="M300" s="542"/>
      <c r="N300" s="542"/>
      <c r="O300" s="542"/>
      <c r="P300" s="542"/>
      <c r="Q300" s="543"/>
      <c r="R300" s="346"/>
      <c r="S300" s="709" t="s">
        <v>183</v>
      </c>
      <c r="T300" s="709"/>
      <c r="U300" s="709"/>
      <c r="V300" s="709"/>
      <c r="W300" s="709"/>
      <c r="X300" s="709"/>
      <c r="Y300" s="597">
        <f>+W298*2+W299</f>
        <v>0</v>
      </c>
      <c r="Z300" s="597"/>
      <c r="AA300" s="347" t="s">
        <v>111</v>
      </c>
      <c r="AB300" s="59"/>
      <c r="AC300" s="355"/>
      <c r="AE300" s="1" t="str">
        <f>+I299</f>
        <v>□</v>
      </c>
      <c r="AH300" s="115" t="s">
        <v>184</v>
      </c>
      <c r="AJ300" s="34" t="str">
        <f>IF(Y300&gt;0,IF((V298*2+V299)&lt;550,IF((V298*2+V299)&gt;750,"◆未達","●適合"),"◆未達"),"■未答")</f>
        <v>■未答</v>
      </c>
      <c r="AL300" s="28"/>
      <c r="AM300" s="32" t="s">
        <v>64</v>
      </c>
      <c r="AN300" s="32" t="s">
        <v>65</v>
      </c>
      <c r="AO300" s="32" t="s">
        <v>66</v>
      </c>
      <c r="AP300" s="34" t="s">
        <v>89</v>
      </c>
      <c r="AQ300" s="34" t="s">
        <v>67</v>
      </c>
      <c r="BB300" s="1"/>
      <c r="BC300" s="1"/>
      <c r="BD300" s="1"/>
      <c r="BE300" s="1"/>
      <c r="BF300" s="1"/>
      <c r="BG300" s="1"/>
      <c r="BH300" s="1"/>
      <c r="BI300" s="1"/>
    </row>
    <row r="301" spans="2:61" ht="20.100000000000001" customHeight="1">
      <c r="B301" s="717"/>
      <c r="C301" s="716"/>
      <c r="D301" s="308"/>
      <c r="E301" s="707"/>
      <c r="F301" s="525" t="s">
        <v>3</v>
      </c>
      <c r="G301" s="525"/>
      <c r="H301" s="526"/>
      <c r="I301" s="321"/>
      <c r="J301" s="321"/>
      <c r="K301" s="321"/>
      <c r="L301" s="321"/>
      <c r="M301" s="321"/>
      <c r="N301" s="321"/>
      <c r="O301" s="321"/>
      <c r="P301" s="321"/>
      <c r="Q301" s="322"/>
      <c r="R301" s="527" t="s">
        <v>185</v>
      </c>
      <c r="S301" s="528"/>
      <c r="T301" s="528"/>
      <c r="U301" s="528"/>
      <c r="V301" s="523"/>
      <c r="W301" s="523"/>
      <c r="X301" s="347" t="s">
        <v>111</v>
      </c>
      <c r="Y301" s="341"/>
      <c r="Z301" s="341"/>
      <c r="AA301" s="347"/>
      <c r="AB301" s="59"/>
      <c r="AC301" s="355"/>
      <c r="AE301" s="1" t="str">
        <f>+I300</f>
        <v>□</v>
      </c>
      <c r="AH301" s="82" t="s">
        <v>186</v>
      </c>
      <c r="AJ301" s="34" t="str">
        <f>IF(V301&gt;0,IF(V301&gt;30,"◆30超過","●適合"),"■未答")</f>
        <v>■未答</v>
      </c>
      <c r="BB301" s="1"/>
      <c r="BC301" s="1"/>
      <c r="BD301" s="1"/>
      <c r="BE301" s="1"/>
      <c r="BF301" s="1"/>
      <c r="BG301" s="1"/>
      <c r="BH301" s="1"/>
      <c r="BI301" s="1"/>
    </row>
    <row r="302" spans="2:61" ht="20.100000000000001" customHeight="1">
      <c r="B302" s="717"/>
      <c r="C302" s="716"/>
      <c r="D302" s="308"/>
      <c r="E302" s="707"/>
      <c r="F302" s="536" t="s">
        <v>300</v>
      </c>
      <c r="G302" s="537"/>
      <c r="H302" s="538"/>
      <c r="I302" s="125"/>
      <c r="J302" s="77"/>
      <c r="K302" s="77"/>
      <c r="L302" s="77"/>
      <c r="M302" s="77"/>
      <c r="N302" s="77"/>
      <c r="O302" s="77"/>
      <c r="P302" s="77"/>
      <c r="Q302" s="77"/>
      <c r="R302" s="365"/>
      <c r="S302" s="328"/>
      <c r="T302" s="328"/>
      <c r="U302" s="328"/>
      <c r="V302" s="144"/>
      <c r="W302" s="144"/>
      <c r="X302" s="67"/>
      <c r="Y302" s="67"/>
      <c r="Z302" s="67"/>
      <c r="AA302" s="67"/>
      <c r="AB302" s="131"/>
      <c r="AC302" s="355"/>
      <c r="BB302" s="1"/>
      <c r="BC302" s="1"/>
      <c r="BD302" s="1"/>
      <c r="BE302" s="1"/>
      <c r="BF302" s="1"/>
      <c r="BG302" s="1"/>
      <c r="BH302" s="1"/>
      <c r="BI302" s="1"/>
    </row>
    <row r="303" spans="2:61" ht="20.100000000000001" customHeight="1">
      <c r="B303" s="717"/>
      <c r="C303" s="716"/>
      <c r="D303" s="308"/>
      <c r="E303" s="707"/>
      <c r="F303" s="539"/>
      <c r="G303" s="540"/>
      <c r="H303" s="541"/>
      <c r="I303" s="316"/>
      <c r="J303" s="317"/>
      <c r="K303" s="317"/>
      <c r="L303" s="317"/>
      <c r="M303" s="317"/>
      <c r="N303" s="122" t="s">
        <v>82</v>
      </c>
      <c r="O303" s="542" t="s">
        <v>284</v>
      </c>
      <c r="P303" s="542"/>
      <c r="Q303" s="542"/>
      <c r="R303" s="527" t="s">
        <v>301</v>
      </c>
      <c r="S303" s="528"/>
      <c r="T303" s="528"/>
      <c r="U303" s="528"/>
      <c r="V303" s="122" t="s">
        <v>82</v>
      </c>
      <c r="W303" s="347" t="s">
        <v>141</v>
      </c>
      <c r="X303" s="347"/>
      <c r="Y303" s="122" t="s">
        <v>82</v>
      </c>
      <c r="Z303" s="347" t="s">
        <v>302</v>
      </c>
      <c r="AA303" s="347"/>
      <c r="AB303" s="59"/>
      <c r="AC303" s="355"/>
      <c r="AE303" s="31" t="str">
        <f>+N303</f>
        <v>□</v>
      </c>
      <c r="AH303" s="34" t="str">
        <f>IF(AE303&amp;AE304&amp;AE305="■□□","◎無し",IF(AE303&amp;AE304&amp;AE305="□■□","●適合",IF(AE303&amp;AE304&amp;AE305="□□■","◆未達",IF(AE303&amp;AE304&amp;AE305="□□□","■未答","▼矛盾"))))</f>
        <v>■未答</v>
      </c>
      <c r="AI303" s="46"/>
      <c r="AL303" s="28" t="s">
        <v>104</v>
      </c>
      <c r="AM303" s="35" t="s">
        <v>105</v>
      </c>
      <c r="AN303" s="35" t="s">
        <v>106</v>
      </c>
      <c r="AO303" s="35" t="s">
        <v>107</v>
      </c>
      <c r="AP303" s="35" t="s">
        <v>108</v>
      </c>
      <c r="AQ303" s="35" t="s">
        <v>88</v>
      </c>
      <c r="BB303" s="1"/>
      <c r="BC303" s="1"/>
      <c r="BD303" s="1"/>
      <c r="BE303" s="1"/>
      <c r="BF303" s="1"/>
      <c r="BG303" s="1"/>
      <c r="BH303" s="1"/>
      <c r="BI303" s="1"/>
    </row>
    <row r="304" spans="2:61" ht="20.100000000000001" customHeight="1">
      <c r="B304" s="717"/>
      <c r="C304" s="716"/>
      <c r="D304" s="308"/>
      <c r="E304" s="707"/>
      <c r="F304" s="532"/>
      <c r="G304" s="533"/>
      <c r="H304" s="534"/>
      <c r="I304" s="147" t="s">
        <v>82</v>
      </c>
      <c r="J304" s="542" t="s">
        <v>304</v>
      </c>
      <c r="K304" s="542"/>
      <c r="L304" s="542"/>
      <c r="M304" s="542"/>
      <c r="N304" s="542"/>
      <c r="O304" s="542"/>
      <c r="P304" s="542"/>
      <c r="Q304" s="543"/>
      <c r="R304" s="521" t="s">
        <v>303</v>
      </c>
      <c r="S304" s="522"/>
      <c r="T304" s="522"/>
      <c r="U304" s="522"/>
      <c r="V304" s="122" t="s">
        <v>82</v>
      </c>
      <c r="W304" s="341" t="s">
        <v>141</v>
      </c>
      <c r="X304" s="341"/>
      <c r="Y304" s="122" t="s">
        <v>82</v>
      </c>
      <c r="Z304" s="341" t="s">
        <v>302</v>
      </c>
      <c r="AA304" s="341"/>
      <c r="AB304" s="71"/>
      <c r="AC304" s="355"/>
      <c r="AE304" s="1" t="str">
        <f>+I304</f>
        <v>□</v>
      </c>
      <c r="AL304" s="28"/>
      <c r="AM304" s="32" t="s">
        <v>64</v>
      </c>
      <c r="AN304" s="32" t="s">
        <v>65</v>
      </c>
      <c r="AO304" s="32" t="s">
        <v>66</v>
      </c>
      <c r="AP304" s="34" t="s">
        <v>89</v>
      </c>
      <c r="AQ304" s="34" t="s">
        <v>67</v>
      </c>
      <c r="BB304" s="1"/>
      <c r="BC304" s="1"/>
      <c r="BD304" s="1"/>
      <c r="BE304" s="1"/>
      <c r="BF304" s="1"/>
      <c r="BG304" s="1"/>
      <c r="BH304" s="1"/>
      <c r="BI304" s="1"/>
    </row>
    <row r="305" spans="1:61" ht="20.100000000000001" customHeight="1">
      <c r="B305" s="717"/>
      <c r="C305" s="716"/>
      <c r="D305" s="308"/>
      <c r="E305" s="707"/>
      <c r="F305" s="537" t="s">
        <v>48</v>
      </c>
      <c r="G305" s="537"/>
      <c r="H305" s="538"/>
      <c r="I305" s="147" t="s">
        <v>82</v>
      </c>
      <c r="J305" s="542" t="s">
        <v>305</v>
      </c>
      <c r="K305" s="542"/>
      <c r="L305" s="542"/>
      <c r="M305" s="542"/>
      <c r="N305" s="542"/>
      <c r="O305" s="542"/>
      <c r="P305" s="542"/>
      <c r="Q305" s="543"/>
      <c r="R305" s="521" t="s">
        <v>486</v>
      </c>
      <c r="S305" s="522"/>
      <c r="T305" s="522"/>
      <c r="U305" s="522"/>
      <c r="V305" s="122" t="s">
        <v>82</v>
      </c>
      <c r="W305" s="705" t="s">
        <v>217</v>
      </c>
      <c r="X305" s="705"/>
      <c r="Y305" s="122" t="s">
        <v>82</v>
      </c>
      <c r="Z305" s="535" t="s">
        <v>218</v>
      </c>
      <c r="AA305" s="522"/>
      <c r="AB305" s="327"/>
      <c r="AC305" s="355"/>
      <c r="AE305" s="1" t="str">
        <f>+I305</f>
        <v>□</v>
      </c>
      <c r="AH305" s="115" t="s">
        <v>142</v>
      </c>
      <c r="AJ305" s="32" t="str">
        <f>IF(V305&amp;Y305="■□","◎過分",IF(V305&amp;Y305="□■","●適合",IF(V305&amp;Y305="□□","■未答","▼矛盾")))</f>
        <v>■未答</v>
      </c>
      <c r="BB305" s="1"/>
      <c r="BC305" s="1"/>
      <c r="BD305" s="1"/>
      <c r="BE305" s="1"/>
      <c r="BF305" s="1"/>
      <c r="BG305" s="1"/>
      <c r="BH305" s="1"/>
      <c r="BI305" s="1"/>
    </row>
    <row r="306" spans="1:61" ht="20.100000000000001" customHeight="1">
      <c r="B306" s="717"/>
      <c r="C306" s="716"/>
      <c r="D306" s="308"/>
      <c r="E306" s="707"/>
      <c r="F306" s="540"/>
      <c r="G306" s="540"/>
      <c r="H306" s="541"/>
      <c r="I306" s="132"/>
      <c r="J306" s="380"/>
      <c r="K306" s="380"/>
      <c r="L306" s="380"/>
      <c r="M306" s="380"/>
      <c r="N306" s="380"/>
      <c r="O306" s="380"/>
      <c r="P306" s="380"/>
      <c r="Q306" s="383"/>
      <c r="R306" s="521" t="s">
        <v>219</v>
      </c>
      <c r="S306" s="522"/>
      <c r="T306" s="522"/>
      <c r="U306" s="522"/>
      <c r="V306" s="522"/>
      <c r="W306" s="522"/>
      <c r="X306" s="523"/>
      <c r="Y306" s="523"/>
      <c r="Z306" s="523"/>
      <c r="AA306" s="341" t="s">
        <v>111</v>
      </c>
      <c r="AB306" s="71"/>
      <c r="AC306" s="355"/>
      <c r="AH306" s="115" t="s">
        <v>220</v>
      </c>
      <c r="AJ306" s="34" t="str">
        <f>IF(X306&gt;0,IF(X306&lt;700,"◆低すぎ",IF(X306&gt;900,"◆高すぎ","●適合")),"■未答")</f>
        <v>■未答</v>
      </c>
      <c r="BB306" s="1"/>
      <c r="BC306" s="1"/>
      <c r="BD306" s="1"/>
      <c r="BE306" s="1"/>
      <c r="BF306" s="1"/>
      <c r="BG306" s="1"/>
      <c r="BH306" s="1"/>
      <c r="BI306" s="1"/>
    </row>
    <row r="307" spans="1:61" ht="20.100000000000001" customHeight="1" thickBot="1">
      <c r="B307" s="718"/>
      <c r="C307" s="719"/>
      <c r="D307" s="331"/>
      <c r="E307" s="708"/>
      <c r="F307" s="703"/>
      <c r="G307" s="703"/>
      <c r="H307" s="704"/>
      <c r="I307" s="159"/>
      <c r="J307" s="160"/>
      <c r="K307" s="160"/>
      <c r="L307" s="160"/>
      <c r="M307" s="160"/>
      <c r="N307" s="160"/>
      <c r="O307" s="160"/>
      <c r="P307" s="160"/>
      <c r="Q307" s="161"/>
      <c r="R307" s="162"/>
      <c r="S307" s="163"/>
      <c r="T307" s="163"/>
      <c r="U307" s="163"/>
      <c r="V307" s="163"/>
      <c r="W307" s="163"/>
      <c r="X307" s="164"/>
      <c r="Y307" s="164"/>
      <c r="Z307" s="164"/>
      <c r="AA307" s="111"/>
      <c r="AB307" s="165"/>
      <c r="AC307" s="166"/>
      <c r="BB307" s="1"/>
      <c r="BC307" s="1"/>
      <c r="BD307" s="1"/>
      <c r="BE307" s="1"/>
      <c r="BF307" s="1"/>
      <c r="BG307" s="1"/>
      <c r="BH307" s="1"/>
      <c r="BI307" s="1"/>
    </row>
    <row r="308" spans="1:61" s="214" customFormat="1" ht="36" customHeight="1" thickBot="1">
      <c r="B308" s="657" t="s">
        <v>583</v>
      </c>
      <c r="C308" s="658"/>
      <c r="D308" s="658"/>
      <c r="E308" s="658"/>
      <c r="F308" s="658"/>
      <c r="G308" s="658"/>
      <c r="H308" s="658"/>
      <c r="I308" s="658"/>
      <c r="J308" s="658"/>
      <c r="K308" s="658"/>
      <c r="L308" s="658"/>
      <c r="M308" s="658"/>
      <c r="N308" s="658"/>
      <c r="O308" s="658"/>
      <c r="P308" s="658"/>
      <c r="Q308" s="658"/>
      <c r="R308" s="658"/>
      <c r="S308" s="658"/>
      <c r="T308" s="658"/>
      <c r="U308" s="658"/>
      <c r="V308" s="658"/>
      <c r="W308" s="658"/>
      <c r="X308" s="658"/>
      <c r="Y308" s="658"/>
      <c r="Z308" s="658"/>
      <c r="AA308" s="658"/>
      <c r="AB308" s="658"/>
      <c r="AC308" s="659"/>
    </row>
    <row r="309" spans="1:61" s="214" customFormat="1" ht="19.5" customHeight="1">
      <c r="A309" s="221"/>
      <c r="B309" s="604" t="s">
        <v>488</v>
      </c>
      <c r="C309" s="605"/>
      <c r="D309" s="660" t="s">
        <v>489</v>
      </c>
      <c r="E309" s="577"/>
      <c r="F309" s="577"/>
      <c r="G309" s="577"/>
      <c r="H309" s="661"/>
      <c r="I309" s="396" t="s">
        <v>69</v>
      </c>
      <c r="J309" s="665" t="s">
        <v>584</v>
      </c>
      <c r="K309" s="665"/>
      <c r="L309" s="665"/>
      <c r="M309" s="665"/>
      <c r="N309" s="665"/>
      <c r="O309" s="665"/>
      <c r="P309" s="665"/>
      <c r="Q309" s="665"/>
      <c r="R309" s="665"/>
      <c r="S309" s="665"/>
      <c r="T309" s="665"/>
      <c r="U309" s="665"/>
      <c r="V309" s="665"/>
      <c r="W309" s="665"/>
      <c r="X309" s="665"/>
      <c r="Y309" s="665"/>
      <c r="Z309" s="665"/>
      <c r="AA309" s="665"/>
      <c r="AB309" s="665"/>
      <c r="AC309" s="666"/>
    </row>
    <row r="310" spans="1:61" s="214" customFormat="1" ht="19.5" customHeight="1">
      <c r="A310" s="221"/>
      <c r="B310" s="606"/>
      <c r="C310" s="607"/>
      <c r="D310" s="662"/>
      <c r="E310" s="663"/>
      <c r="F310" s="663"/>
      <c r="G310" s="663"/>
      <c r="H310" s="664"/>
      <c r="I310" s="397" t="s">
        <v>69</v>
      </c>
      <c r="J310" s="553" t="s">
        <v>585</v>
      </c>
      <c r="K310" s="553"/>
      <c r="L310" s="553"/>
      <c r="M310" s="553"/>
      <c r="N310" s="553"/>
      <c r="O310" s="553"/>
      <c r="P310" s="553"/>
      <c r="Q310" s="553"/>
      <c r="R310" s="553"/>
      <c r="S310" s="553"/>
      <c r="T310" s="553"/>
      <c r="U310" s="553"/>
      <c r="V310" s="553"/>
      <c r="W310" s="553"/>
      <c r="X310" s="553"/>
      <c r="Y310" s="553"/>
      <c r="Z310" s="553"/>
      <c r="AA310" s="553"/>
      <c r="AB310" s="553"/>
      <c r="AC310" s="667"/>
    </row>
    <row r="311" spans="1:61" s="214" customFormat="1" ht="30.75" customHeight="1">
      <c r="A311" s="221"/>
      <c r="B311" s="606"/>
      <c r="C311" s="607"/>
      <c r="D311" s="547" t="s">
        <v>490</v>
      </c>
      <c r="E311" s="548"/>
      <c r="F311" s="548"/>
      <c r="G311" s="548"/>
      <c r="H311" s="549"/>
      <c r="I311" s="398"/>
      <c r="J311" s="399"/>
      <c r="K311" s="399"/>
      <c r="L311" s="400"/>
      <c r="M311" s="399"/>
      <c r="N311" s="401" t="s">
        <v>82</v>
      </c>
      <c r="O311" s="593" t="s">
        <v>342</v>
      </c>
      <c r="P311" s="593"/>
      <c r="Q311" s="594"/>
      <c r="R311" s="196" t="s">
        <v>82</v>
      </c>
      <c r="S311" s="595" t="s">
        <v>491</v>
      </c>
      <c r="T311" s="595"/>
      <c r="U311" s="595"/>
      <c r="V311" s="595"/>
      <c r="W311" s="595"/>
      <c r="X311" s="595"/>
      <c r="Y311" s="595"/>
      <c r="Z311" s="595"/>
      <c r="AA311" s="595"/>
      <c r="AB311" s="596"/>
      <c r="AC311" s="352"/>
      <c r="AE311" s="214" t="str">
        <f>+N311</f>
        <v>□</v>
      </c>
    </row>
    <row r="312" spans="1:61" s="214" customFormat="1" ht="17.25" customHeight="1">
      <c r="A312" s="221"/>
      <c r="B312" s="606"/>
      <c r="C312" s="607"/>
      <c r="D312" s="332"/>
      <c r="E312" s="547" t="s">
        <v>520</v>
      </c>
      <c r="F312" s="548"/>
      <c r="G312" s="548"/>
      <c r="H312" s="549"/>
      <c r="I312" s="402" t="s">
        <v>69</v>
      </c>
      <c r="J312" s="508" t="s">
        <v>285</v>
      </c>
      <c r="K312" s="508"/>
      <c r="L312" s="508"/>
      <c r="M312" s="508"/>
      <c r="N312" s="508"/>
      <c r="O312" s="508"/>
      <c r="P312" s="508"/>
      <c r="Q312" s="509"/>
      <c r="R312" s="403"/>
      <c r="S312" s="325"/>
      <c r="T312" s="325"/>
      <c r="U312" s="325"/>
      <c r="V312" s="325"/>
      <c r="W312" s="325"/>
      <c r="X312" s="325"/>
      <c r="Y312" s="325"/>
      <c r="Z312" s="325"/>
      <c r="AA312" s="325"/>
      <c r="AB312" s="344"/>
      <c r="AC312" s="348"/>
      <c r="AE312" s="31" t="str">
        <f t="shared" ref="AE312:AE322" si="3">+I312</f>
        <v>□</v>
      </c>
      <c r="AH312" s="34" t="str">
        <f>IF(AE311&amp;AE312&amp;AE313="■□□","◎無し",IF(AE311&amp;AE312&amp;AE313="□■□","●適合",IF(AE311&amp;AE312&amp;AE313="□□■","◆未達",IF(AE311&amp;AE312&amp;AE313="□□□","■未答","▼矛盾"))))</f>
        <v>■未答</v>
      </c>
      <c r="AL312" s="321" t="s">
        <v>104</v>
      </c>
      <c r="AM312" s="35" t="s">
        <v>105</v>
      </c>
      <c r="AN312" s="35" t="s">
        <v>106</v>
      </c>
      <c r="AO312" s="35" t="s">
        <v>107</v>
      </c>
      <c r="AP312" s="35" t="s">
        <v>108</v>
      </c>
      <c r="AQ312" s="35" t="s">
        <v>88</v>
      </c>
    </row>
    <row r="313" spans="1:61" s="214" customFormat="1" ht="17.25" customHeight="1">
      <c r="A313" s="221"/>
      <c r="B313" s="606"/>
      <c r="C313" s="607"/>
      <c r="D313" s="332"/>
      <c r="E313" s="333"/>
      <c r="F313" s="334"/>
      <c r="G313" s="334"/>
      <c r="H313" s="335"/>
      <c r="I313" s="390" t="s">
        <v>69</v>
      </c>
      <c r="J313" s="542" t="s">
        <v>286</v>
      </c>
      <c r="K313" s="542"/>
      <c r="L313" s="542"/>
      <c r="M313" s="542"/>
      <c r="N313" s="542"/>
      <c r="O313" s="542"/>
      <c r="P313" s="542"/>
      <c r="Q313" s="543"/>
      <c r="R313" s="158"/>
      <c r="S313" s="343"/>
      <c r="T313" s="343"/>
      <c r="U313" s="343"/>
      <c r="V313" s="343"/>
      <c r="W313" s="343"/>
      <c r="X313" s="343"/>
      <c r="Y313" s="343"/>
      <c r="Z313" s="343"/>
      <c r="AA313" s="343"/>
      <c r="AB313" s="343"/>
      <c r="AC313" s="351"/>
      <c r="AE313" s="1" t="str">
        <f t="shared" si="3"/>
        <v>□</v>
      </c>
      <c r="AL313" s="321"/>
      <c r="AM313" s="32" t="s">
        <v>64</v>
      </c>
      <c r="AN313" s="32" t="s">
        <v>65</v>
      </c>
      <c r="AO313" s="32" t="s">
        <v>66</v>
      </c>
      <c r="AP313" s="34" t="s">
        <v>89</v>
      </c>
      <c r="AQ313" s="34" t="s">
        <v>67</v>
      </c>
    </row>
    <row r="314" spans="1:61" s="214" customFormat="1" ht="17.25" customHeight="1">
      <c r="A314" s="221"/>
      <c r="B314" s="606"/>
      <c r="C314" s="607"/>
      <c r="D314" s="332"/>
      <c r="E314" s="547" t="s">
        <v>521</v>
      </c>
      <c r="F314" s="548"/>
      <c r="G314" s="548"/>
      <c r="H314" s="549"/>
      <c r="I314" s="402" t="s">
        <v>69</v>
      </c>
      <c r="J314" s="508" t="s">
        <v>522</v>
      </c>
      <c r="K314" s="508"/>
      <c r="L314" s="508"/>
      <c r="M314" s="508"/>
      <c r="N314" s="508"/>
      <c r="O314" s="508"/>
      <c r="P314" s="508"/>
      <c r="Q314" s="509"/>
      <c r="R314" s="544" t="s">
        <v>166</v>
      </c>
      <c r="S314" s="545"/>
      <c r="T314" s="545"/>
      <c r="U314" s="545"/>
      <c r="V314" s="545"/>
      <c r="W314" s="545"/>
      <c r="X314" s="546"/>
      <c r="Y314" s="546"/>
      <c r="Z314" s="546"/>
      <c r="AA314" s="57" t="s">
        <v>111</v>
      </c>
      <c r="AB314" s="57"/>
      <c r="AC314" s="348"/>
      <c r="AE314" s="31" t="str">
        <f t="shared" si="3"/>
        <v>□</v>
      </c>
      <c r="AF314" s="1">
        <f>IF(AE315="■",1,IF(AE316="■",1,0))</f>
        <v>0</v>
      </c>
      <c r="AG314" s="1"/>
      <c r="AH314" s="34" t="str">
        <f>IF(AE311&amp;AE314&amp;AE315="■□□","◎無し",IF(AE311&amp;AE314&amp;AE315="□■□","●適合",IF(AE311&amp;AE314&amp;AE315="□□■","◆未達",IF(AE311&amp;AE314&amp;AE315="□□□","■未答","▼矛盾"))))</f>
        <v>■未答</v>
      </c>
      <c r="AI314" s="33"/>
      <c r="AJ314" s="2"/>
      <c r="AK314" s="2"/>
      <c r="AL314" s="321" t="s">
        <v>104</v>
      </c>
      <c r="AM314" s="35" t="s">
        <v>105</v>
      </c>
      <c r="AN314" s="35" t="s">
        <v>106</v>
      </c>
      <c r="AO314" s="35" t="s">
        <v>107</v>
      </c>
      <c r="AP314" s="35" t="s">
        <v>108</v>
      </c>
      <c r="AQ314" s="35" t="s">
        <v>88</v>
      </c>
    </row>
    <row r="315" spans="1:61" s="214" customFormat="1" ht="17.25" customHeight="1">
      <c r="A315" s="221"/>
      <c r="B315" s="606"/>
      <c r="C315" s="607"/>
      <c r="D315" s="404"/>
      <c r="E315" s="550"/>
      <c r="F315" s="551"/>
      <c r="G315" s="551"/>
      <c r="H315" s="552"/>
      <c r="I315" s="405" t="s">
        <v>69</v>
      </c>
      <c r="J315" s="553" t="s">
        <v>523</v>
      </c>
      <c r="K315" s="553"/>
      <c r="L315" s="553"/>
      <c r="M315" s="553"/>
      <c r="N315" s="553"/>
      <c r="O315" s="553"/>
      <c r="P315" s="553"/>
      <c r="Q315" s="554"/>
      <c r="R315" s="555"/>
      <c r="S315" s="556"/>
      <c r="T315" s="556"/>
      <c r="U315" s="556"/>
      <c r="V315" s="556"/>
      <c r="W315" s="556"/>
      <c r="X315" s="557"/>
      <c r="Y315" s="557"/>
      <c r="Z315" s="557"/>
      <c r="AA315" s="366"/>
      <c r="AB315" s="50"/>
      <c r="AC315" s="351"/>
      <c r="AE315" s="1" t="str">
        <f t="shared" si="3"/>
        <v>□</v>
      </c>
      <c r="AF315" s="1">
        <f>+X314</f>
        <v>0</v>
      </c>
      <c r="AG315" s="1"/>
      <c r="AH315" s="2"/>
      <c r="AI315" s="2"/>
      <c r="AJ315" s="32" t="str">
        <f>IF(AF314=1,IF(AF315=0,"■未答",IF(AF315&lt;750,"◆未達","●範囲内")),"■未答")</f>
        <v>■未答</v>
      </c>
      <c r="AK315" s="2"/>
      <c r="AL315" s="321"/>
      <c r="AM315" s="32" t="s">
        <v>64</v>
      </c>
      <c r="AN315" s="32" t="s">
        <v>65</v>
      </c>
      <c r="AO315" s="32" t="s">
        <v>66</v>
      </c>
      <c r="AP315" s="34" t="s">
        <v>89</v>
      </c>
      <c r="AQ315" s="34" t="s">
        <v>67</v>
      </c>
    </row>
    <row r="316" spans="1:61" s="214" customFormat="1" ht="17.25" customHeight="1">
      <c r="A316" s="221"/>
      <c r="B316" s="606"/>
      <c r="C316" s="607"/>
      <c r="D316" s="374"/>
      <c r="E316" s="584" t="s">
        <v>525</v>
      </c>
      <c r="F316" s="585"/>
      <c r="G316" s="585"/>
      <c r="H316" s="586"/>
      <c r="I316" s="43" t="s">
        <v>69</v>
      </c>
      <c r="J316" s="508" t="s">
        <v>439</v>
      </c>
      <c r="K316" s="508"/>
      <c r="L316" s="508"/>
      <c r="M316" s="508"/>
      <c r="N316" s="508"/>
      <c r="O316" s="508"/>
      <c r="P316" s="508"/>
      <c r="Q316" s="509"/>
      <c r="R316" s="103"/>
      <c r="S316" s="57"/>
      <c r="T316" s="57"/>
      <c r="U316" s="57"/>
      <c r="V316" s="57"/>
      <c r="W316" s="57"/>
      <c r="X316" s="57"/>
      <c r="Y316" s="57"/>
      <c r="Z316" s="57"/>
      <c r="AA316" s="57"/>
      <c r="AB316" s="57"/>
      <c r="AC316" s="567"/>
      <c r="AE316" s="31" t="str">
        <f t="shared" si="3"/>
        <v>□</v>
      </c>
      <c r="AF316" s="1"/>
      <c r="AG316" s="1"/>
      <c r="AH316" s="34" t="str">
        <f>IF(AE316&amp;AE317&amp;AE318="■□□","◎無し",IF(AE316&amp;AE317&amp;AE318="□■□","●適合",IF(AE316&amp;AE317&amp;AE318="□□■","◆未達",IF(AE316&amp;AE317&amp;AE318="□□□","■未答","▼矛盾"))))</f>
        <v>■未答</v>
      </c>
      <c r="AI316" s="46"/>
      <c r="AJ316" s="46"/>
      <c r="AK316" s="15"/>
      <c r="AL316" s="28" t="s">
        <v>104</v>
      </c>
      <c r="AM316" s="35" t="s">
        <v>105</v>
      </c>
      <c r="AN316" s="35" t="s">
        <v>106</v>
      </c>
      <c r="AO316" s="35" t="s">
        <v>107</v>
      </c>
      <c r="AP316" s="35" t="s">
        <v>108</v>
      </c>
      <c r="AQ316" s="35" t="s">
        <v>88</v>
      </c>
    </row>
    <row r="317" spans="1:61" s="214" customFormat="1" ht="17.25" customHeight="1">
      <c r="A317" s="221"/>
      <c r="B317" s="606"/>
      <c r="C317" s="607"/>
      <c r="D317" s="374"/>
      <c r="E317" s="587"/>
      <c r="F317" s="588"/>
      <c r="G317" s="588"/>
      <c r="H317" s="589"/>
      <c r="I317" s="48" t="s">
        <v>82</v>
      </c>
      <c r="J317" s="542" t="s">
        <v>473</v>
      </c>
      <c r="K317" s="542"/>
      <c r="L317" s="542"/>
      <c r="M317" s="542"/>
      <c r="N317" s="542"/>
      <c r="O317" s="542"/>
      <c r="P317" s="542"/>
      <c r="Q317" s="543"/>
      <c r="R317" s="346"/>
      <c r="S317" s="347"/>
      <c r="T317" s="347"/>
      <c r="U317" s="347"/>
      <c r="V317" s="347"/>
      <c r="W317" s="347"/>
      <c r="X317" s="347"/>
      <c r="Y317" s="347"/>
      <c r="Z317" s="347"/>
      <c r="AA317" s="347"/>
      <c r="AB317" s="347"/>
      <c r="AC317" s="568"/>
      <c r="AE317" s="1" t="str">
        <f t="shared" si="3"/>
        <v>□</v>
      </c>
      <c r="AF317" s="1"/>
      <c r="AG317" s="1"/>
      <c r="AH317" s="2"/>
      <c r="AI317" s="2"/>
      <c r="AJ317" s="46"/>
      <c r="AK317" s="15"/>
      <c r="AL317" s="28"/>
      <c r="AM317" s="32" t="s">
        <v>64</v>
      </c>
      <c r="AN317" s="32" t="s">
        <v>65</v>
      </c>
      <c r="AO317" s="32" t="s">
        <v>66</v>
      </c>
      <c r="AP317" s="34" t="s">
        <v>89</v>
      </c>
      <c r="AQ317" s="34" t="s">
        <v>67</v>
      </c>
    </row>
    <row r="318" spans="1:61" s="214" customFormat="1" ht="17.25" customHeight="1">
      <c r="A318" s="221"/>
      <c r="B318" s="606"/>
      <c r="C318" s="607"/>
      <c r="D318" s="374"/>
      <c r="E318" s="590"/>
      <c r="F318" s="591"/>
      <c r="G318" s="591"/>
      <c r="H318" s="592"/>
      <c r="I318" s="49" t="s">
        <v>82</v>
      </c>
      <c r="J318" s="553" t="s">
        <v>267</v>
      </c>
      <c r="K318" s="553"/>
      <c r="L318" s="553"/>
      <c r="M318" s="553"/>
      <c r="N318" s="553"/>
      <c r="O318" s="553"/>
      <c r="P318" s="553"/>
      <c r="Q318" s="554"/>
      <c r="R318" s="129"/>
      <c r="S318" s="50"/>
      <c r="T318" s="50"/>
      <c r="U318" s="50"/>
      <c r="V318" s="50"/>
      <c r="W318" s="50"/>
      <c r="X318" s="50"/>
      <c r="Y318" s="50"/>
      <c r="Z318" s="50"/>
      <c r="AA318" s="50"/>
      <c r="AB318" s="50"/>
      <c r="AC318" s="583"/>
      <c r="AE318" s="1" t="str">
        <f t="shared" si="3"/>
        <v>□</v>
      </c>
      <c r="AF318" s="1"/>
      <c r="AG318" s="1"/>
      <c r="AH318" s="280"/>
      <c r="AI318" s="2"/>
      <c r="AJ318" s="2"/>
      <c r="AK318" s="2"/>
      <c r="AL318" s="2"/>
      <c r="AM318" s="2"/>
      <c r="AN318" s="2"/>
      <c r="AO318" s="2"/>
      <c r="AP318" s="2"/>
      <c r="AQ318" s="1"/>
    </row>
    <row r="319" spans="1:61" s="214" customFormat="1" ht="19.5" customHeight="1">
      <c r="A319" s="221"/>
      <c r="B319" s="606"/>
      <c r="C319" s="607"/>
      <c r="D319" s="639"/>
      <c r="E319" s="547" t="s">
        <v>524</v>
      </c>
      <c r="F319" s="548"/>
      <c r="G319" s="548"/>
      <c r="H319" s="549"/>
      <c r="I319" s="406" t="s">
        <v>69</v>
      </c>
      <c r="J319" s="621" t="s">
        <v>445</v>
      </c>
      <c r="K319" s="621"/>
      <c r="L319" s="407"/>
      <c r="M319" s="621"/>
      <c r="N319" s="621"/>
      <c r="O319" s="621"/>
      <c r="P319" s="222"/>
      <c r="Q319" s="322"/>
      <c r="R319" s="30" t="s">
        <v>82</v>
      </c>
      <c r="S319" s="629" t="s">
        <v>272</v>
      </c>
      <c r="T319" s="629"/>
      <c r="U319" s="629"/>
      <c r="V319" s="629"/>
      <c r="W319" s="629"/>
      <c r="X319" s="629"/>
      <c r="Y319" s="629"/>
      <c r="Z319" s="629"/>
      <c r="AA319" s="629"/>
      <c r="AB319" s="648"/>
      <c r="AC319" s="568"/>
      <c r="AE319" s="223" t="str">
        <f t="shared" si="3"/>
        <v>□</v>
      </c>
      <c r="AH319" s="34" t="str">
        <f>IF(AE311&amp;AE319&amp;AE320="■□□","◎無し",IF(AE311&amp;AE319&amp;AE320="□■□","●適合",IF(AE311&amp;AE319&amp;AE320="□□■","◆未達",IF(AE311&amp;AE319&amp;AE320="□□□","■未答","▼矛盾"))))</f>
        <v>■未答</v>
      </c>
      <c r="AI319" s="16"/>
      <c r="AL319" s="222" t="s">
        <v>104</v>
      </c>
      <c r="AM319" s="223" t="s">
        <v>105</v>
      </c>
      <c r="AN319" s="223" t="s">
        <v>106</v>
      </c>
      <c r="AO319" s="223" t="s">
        <v>107</v>
      </c>
      <c r="AP319" s="223" t="s">
        <v>108</v>
      </c>
      <c r="AQ319" s="223" t="s">
        <v>88</v>
      </c>
    </row>
    <row r="320" spans="1:61" s="214" customFormat="1" ht="18" customHeight="1">
      <c r="A320" s="221"/>
      <c r="B320" s="606"/>
      <c r="C320" s="607"/>
      <c r="D320" s="639"/>
      <c r="E320" s="610"/>
      <c r="F320" s="645"/>
      <c r="G320" s="645"/>
      <c r="H320" s="612"/>
      <c r="I320" s="202" t="s">
        <v>69</v>
      </c>
      <c r="J320" s="62" t="s">
        <v>440</v>
      </c>
      <c r="K320" s="62"/>
      <c r="L320" s="62"/>
      <c r="M320" s="62"/>
      <c r="N320" s="62"/>
      <c r="O320" s="62"/>
      <c r="P320" s="62"/>
      <c r="Q320" s="63"/>
      <c r="R320" s="239"/>
      <c r="S320" s="240"/>
      <c r="T320" s="240"/>
      <c r="U320" s="240"/>
      <c r="V320" s="240"/>
      <c r="W320" s="240"/>
      <c r="X320" s="240"/>
      <c r="Y320" s="240"/>
      <c r="Z320" s="240"/>
      <c r="AA320" s="240"/>
      <c r="AB320" s="408"/>
      <c r="AC320" s="568"/>
      <c r="AE320" s="214" t="str">
        <f t="shared" si="3"/>
        <v>□</v>
      </c>
      <c r="AJ320" s="281"/>
      <c r="AL320" s="222"/>
      <c r="AM320" s="34" t="s">
        <v>64</v>
      </c>
      <c r="AN320" s="34" t="s">
        <v>65</v>
      </c>
      <c r="AO320" s="34" t="s">
        <v>66</v>
      </c>
      <c r="AP320" s="34" t="s">
        <v>89</v>
      </c>
      <c r="AQ320" s="34" t="s">
        <v>67</v>
      </c>
    </row>
    <row r="321" spans="1:43" s="214" customFormat="1" ht="17.100000000000001" customHeight="1">
      <c r="A321" s="221"/>
      <c r="B321" s="606"/>
      <c r="C321" s="607"/>
      <c r="D321" s="639"/>
      <c r="E321" s="323"/>
      <c r="F321" s="547" t="s">
        <v>492</v>
      </c>
      <c r="G321" s="548"/>
      <c r="H321" s="549"/>
      <c r="I321" s="43" t="s">
        <v>82</v>
      </c>
      <c r="J321" s="44" t="s">
        <v>165</v>
      </c>
      <c r="K321" s="44"/>
      <c r="L321" s="44"/>
      <c r="M321" s="44"/>
      <c r="N321" s="44"/>
      <c r="O321" s="44"/>
      <c r="P321" s="44"/>
      <c r="Q321" s="45"/>
      <c r="R321" s="242"/>
      <c r="S321" s="243"/>
      <c r="T321" s="243"/>
      <c r="U321" s="243"/>
      <c r="V321" s="243"/>
      <c r="W321" s="243"/>
      <c r="X321" s="243"/>
      <c r="Y321" s="243"/>
      <c r="Z321" s="243"/>
      <c r="AA321" s="243"/>
      <c r="AB321" s="409" t="s">
        <v>274</v>
      </c>
      <c r="AC321" s="567"/>
      <c r="AE321" s="223" t="str">
        <f t="shared" si="3"/>
        <v>□</v>
      </c>
      <c r="AH321" s="34" t="str">
        <f>IF(AE311&amp;AE321&amp;AE322="■□□","◎無し",IF(AE311&amp;AE321&amp;AE322="□■□","●適合",IF(AE311&amp;AE321&amp;AE322="□□■","◆未達",IF(AE311&amp;AE321&amp;AE322="□□□","■未答","▼矛盾"))))</f>
        <v>■未答</v>
      </c>
      <c r="AI321" s="16"/>
      <c r="AL321" s="222" t="s">
        <v>104</v>
      </c>
      <c r="AM321" s="223" t="s">
        <v>105</v>
      </c>
      <c r="AN321" s="223" t="s">
        <v>106</v>
      </c>
      <c r="AO321" s="223" t="s">
        <v>107</v>
      </c>
      <c r="AP321" s="223" t="s">
        <v>108</v>
      </c>
      <c r="AQ321" s="223" t="s">
        <v>88</v>
      </c>
    </row>
    <row r="322" spans="1:43" s="214" customFormat="1" ht="17.100000000000001" customHeight="1">
      <c r="A322" s="221"/>
      <c r="B322" s="606"/>
      <c r="C322" s="607"/>
      <c r="D322" s="639"/>
      <c r="E322" s="340"/>
      <c r="F322" s="610"/>
      <c r="G322" s="645"/>
      <c r="H322" s="612"/>
      <c r="I322" s="244" t="s">
        <v>82</v>
      </c>
      <c r="J322" s="222" t="s">
        <v>167</v>
      </c>
      <c r="K322" s="222"/>
      <c r="L322" s="222"/>
      <c r="M322" s="222"/>
      <c r="N322" s="222"/>
      <c r="O322" s="222"/>
      <c r="P322" s="222"/>
      <c r="Q322" s="322"/>
      <c r="R322" s="527" t="s">
        <v>275</v>
      </c>
      <c r="S322" s="629"/>
      <c r="T322" s="629"/>
      <c r="U322" s="629"/>
      <c r="V322" s="629"/>
      <c r="W322" s="629"/>
      <c r="X322" s="646"/>
      <c r="Y322" s="646"/>
      <c r="Z322" s="646"/>
      <c r="AA322" s="387" t="s">
        <v>111</v>
      </c>
      <c r="AB322" s="387"/>
      <c r="AC322" s="568"/>
      <c r="AE322" s="214" t="str">
        <f t="shared" si="3"/>
        <v>□</v>
      </c>
      <c r="AH322" s="82" t="s">
        <v>276</v>
      </c>
      <c r="AJ322" s="34" t="str">
        <f>IF(X322&gt;0,IF(X322&lt;1300,"◆未達","●適合"),"■未答")</f>
        <v>■未答</v>
      </c>
      <c r="AL322" s="222"/>
      <c r="AM322" s="34" t="s">
        <v>64</v>
      </c>
      <c r="AN322" s="34" t="s">
        <v>65</v>
      </c>
      <c r="AO322" s="34" t="s">
        <v>66</v>
      </c>
      <c r="AP322" s="34" t="s">
        <v>89</v>
      </c>
      <c r="AQ322" s="34" t="s">
        <v>67</v>
      </c>
    </row>
    <row r="323" spans="1:43" s="214" customFormat="1" ht="17.100000000000001" customHeight="1">
      <c r="A323" s="221"/>
      <c r="B323" s="606"/>
      <c r="C323" s="607"/>
      <c r="D323" s="639"/>
      <c r="E323" s="340"/>
      <c r="F323" s="550"/>
      <c r="G323" s="551"/>
      <c r="H323" s="552"/>
      <c r="I323" s="410"/>
      <c r="J323" s="62"/>
      <c r="K323" s="62"/>
      <c r="L323" s="62"/>
      <c r="M323" s="62"/>
      <c r="N323" s="62"/>
      <c r="O323" s="62"/>
      <c r="P323" s="62"/>
      <c r="Q323" s="63"/>
      <c r="R323" s="239"/>
      <c r="S323" s="240"/>
      <c r="T323" s="240"/>
      <c r="U323" s="240"/>
      <c r="V323" s="240"/>
      <c r="W323" s="240"/>
      <c r="X323" s="240"/>
      <c r="Y323" s="240"/>
      <c r="Z323" s="240"/>
      <c r="AA323" s="240"/>
      <c r="AB323" s="240"/>
      <c r="AC323" s="583"/>
    </row>
    <row r="324" spans="1:43" s="214" customFormat="1" ht="20.100000000000001" customHeight="1">
      <c r="A324" s="221"/>
      <c r="B324" s="606"/>
      <c r="C324" s="607"/>
      <c r="D324" s="639"/>
      <c r="E324" s="323"/>
      <c r="F324" s="548" t="s">
        <v>493</v>
      </c>
      <c r="G324" s="548"/>
      <c r="H324" s="549"/>
      <c r="I324" s="43" t="s">
        <v>69</v>
      </c>
      <c r="J324" s="44" t="s">
        <v>165</v>
      </c>
      <c r="K324" s="44"/>
      <c r="L324" s="44"/>
      <c r="M324" s="44"/>
      <c r="N324" s="44"/>
      <c r="O324" s="44"/>
      <c r="P324" s="44"/>
      <c r="Q324" s="45"/>
      <c r="R324" s="544" t="s">
        <v>278</v>
      </c>
      <c r="S324" s="545"/>
      <c r="T324" s="545"/>
      <c r="U324" s="545"/>
      <c r="V324" s="545"/>
      <c r="W324" s="545"/>
      <c r="X324" s="647"/>
      <c r="Y324" s="647"/>
      <c r="Z324" s="647"/>
      <c r="AA324" s="243" t="s">
        <v>111</v>
      </c>
      <c r="AB324" s="243"/>
      <c r="AC324" s="568"/>
      <c r="AE324" s="223" t="str">
        <f>+I324</f>
        <v>□</v>
      </c>
      <c r="AH324" s="34" t="str">
        <f>IF(AE311&amp;AE324&amp;AE325="■□□","◎無し",IF(AE311&amp;AE324&amp;AE325="□■□","●適合",IF(AE311&amp;AE324&amp;AE325="□□■","◆未達",IF(AE311&amp;AE324&amp;AE325="□□□","■未答","▼矛盾"))))</f>
        <v>■未答</v>
      </c>
      <c r="AI324" s="16"/>
      <c r="AL324" s="222" t="s">
        <v>104</v>
      </c>
      <c r="AM324" s="223" t="s">
        <v>105</v>
      </c>
      <c r="AN324" s="223" t="s">
        <v>106</v>
      </c>
      <c r="AO324" s="223" t="s">
        <v>107</v>
      </c>
      <c r="AP324" s="223" t="s">
        <v>108</v>
      </c>
      <c r="AQ324" s="223" t="s">
        <v>88</v>
      </c>
    </row>
    <row r="325" spans="1:43" s="214" customFormat="1" ht="20.100000000000001" customHeight="1">
      <c r="A325" s="221"/>
      <c r="B325" s="606"/>
      <c r="C325" s="607"/>
      <c r="D325" s="639"/>
      <c r="E325" s="323"/>
      <c r="F325" s="611"/>
      <c r="G325" s="611"/>
      <c r="H325" s="612"/>
      <c r="I325" s="244" t="s">
        <v>82</v>
      </c>
      <c r="J325" s="222" t="s">
        <v>167</v>
      </c>
      <c r="K325" s="222"/>
      <c r="L325" s="222"/>
      <c r="M325" s="222"/>
      <c r="N325" s="222"/>
      <c r="O325" s="222"/>
      <c r="P325" s="222"/>
      <c r="Q325" s="322"/>
      <c r="R325" s="238"/>
      <c r="S325" s="387"/>
      <c r="T325" s="387"/>
      <c r="U325" s="387"/>
      <c r="V325" s="387"/>
      <c r="W325" s="387"/>
      <c r="X325" s="387"/>
      <c r="Y325" s="387"/>
      <c r="Z325" s="387"/>
      <c r="AA325" s="387"/>
      <c r="AB325" s="387"/>
      <c r="AC325" s="568"/>
      <c r="AE325" s="214" t="str">
        <f>+I325</f>
        <v>□</v>
      </c>
      <c r="AH325" s="82" t="s">
        <v>279</v>
      </c>
      <c r="AJ325" s="34" t="str">
        <f>IF(X324&gt;0,IF(X324&lt;500,"◆未達","●適合"),"■未答")</f>
        <v>■未答</v>
      </c>
      <c r="AL325" s="222"/>
      <c r="AM325" s="34" t="s">
        <v>64</v>
      </c>
      <c r="AN325" s="34" t="s">
        <v>65</v>
      </c>
      <c r="AO325" s="34" t="s">
        <v>66</v>
      </c>
      <c r="AP325" s="34" t="s">
        <v>89</v>
      </c>
      <c r="AQ325" s="34" t="s">
        <v>67</v>
      </c>
    </row>
    <row r="326" spans="1:43" s="214" customFormat="1" ht="20.100000000000001" customHeight="1">
      <c r="A326" s="221"/>
      <c r="B326" s="606"/>
      <c r="C326" s="607"/>
      <c r="D326" s="639"/>
      <c r="E326" s="324"/>
      <c r="F326" s="551"/>
      <c r="G326" s="551"/>
      <c r="H326" s="552"/>
      <c r="I326" s="410"/>
      <c r="J326" s="62"/>
      <c r="K326" s="62"/>
      <c r="L326" s="62"/>
      <c r="M326" s="62"/>
      <c r="N326" s="62"/>
      <c r="O326" s="62"/>
      <c r="P326" s="62"/>
      <c r="Q326" s="63"/>
      <c r="R326" s="239"/>
      <c r="S326" s="240"/>
      <c r="T326" s="240"/>
      <c r="U326" s="240"/>
      <c r="V326" s="240"/>
      <c r="W326" s="240"/>
      <c r="X326" s="240"/>
      <c r="Y326" s="240"/>
      <c r="Z326" s="240"/>
      <c r="AA326" s="240"/>
      <c r="AB326" s="240"/>
      <c r="AC326" s="583"/>
    </row>
    <row r="327" spans="1:43" s="214" customFormat="1" ht="17.25" customHeight="1">
      <c r="A327" s="221"/>
      <c r="B327" s="606"/>
      <c r="C327" s="607"/>
      <c r="D327" s="639"/>
      <c r="E327" s="547" t="s">
        <v>526</v>
      </c>
      <c r="F327" s="548"/>
      <c r="G327" s="548"/>
      <c r="H327" s="549"/>
      <c r="I327" s="43" t="s">
        <v>82</v>
      </c>
      <c r="J327" s="508" t="s">
        <v>221</v>
      </c>
      <c r="K327" s="508"/>
      <c r="L327" s="508"/>
      <c r="M327" s="508"/>
      <c r="N327" s="508"/>
      <c r="O327" s="508"/>
      <c r="P327" s="508"/>
      <c r="Q327" s="509"/>
      <c r="R327" s="243"/>
      <c r="S327" s="243"/>
      <c r="T327" s="243"/>
      <c r="U327" s="243"/>
      <c r="V327" s="243"/>
      <c r="W327" s="243"/>
      <c r="X327" s="243"/>
      <c r="Y327" s="243"/>
      <c r="Z327" s="243"/>
      <c r="AA327" s="243"/>
      <c r="AB327" s="243"/>
      <c r="AC327" s="568"/>
      <c r="AE327" s="223" t="str">
        <f>+I327</f>
        <v>□</v>
      </c>
      <c r="AH327" s="34" t="str">
        <f>IF(AE311&amp;AE327&amp;AE328="■□□","◎無し",IF(AE311&amp;AE327&amp;AE328="□■□","●適合",IF(AE311&amp;AE327&amp;AE328="□□■","◆未達",IF(AE311&amp;AE327&amp;AE328="□□□","■未答","▼矛盾"))))</f>
        <v>■未答</v>
      </c>
      <c r="AI327" s="16"/>
      <c r="AL327" s="222" t="s">
        <v>104</v>
      </c>
      <c r="AM327" s="223" t="s">
        <v>105</v>
      </c>
      <c r="AN327" s="223" t="s">
        <v>106</v>
      </c>
      <c r="AO327" s="223" t="s">
        <v>107</v>
      </c>
      <c r="AP327" s="223" t="s">
        <v>108</v>
      </c>
      <c r="AQ327" s="223" t="s">
        <v>88</v>
      </c>
    </row>
    <row r="328" spans="1:43" s="214" customFormat="1" ht="17.25" customHeight="1">
      <c r="A328" s="221"/>
      <c r="B328" s="606"/>
      <c r="C328" s="607"/>
      <c r="D328" s="643"/>
      <c r="E328" s="550"/>
      <c r="F328" s="551"/>
      <c r="G328" s="551"/>
      <c r="H328" s="552"/>
      <c r="I328" s="49" t="s">
        <v>82</v>
      </c>
      <c r="J328" s="553" t="s">
        <v>222</v>
      </c>
      <c r="K328" s="553"/>
      <c r="L328" s="553"/>
      <c r="M328" s="553"/>
      <c r="N328" s="553"/>
      <c r="O328" s="553"/>
      <c r="P328" s="553"/>
      <c r="Q328" s="554"/>
      <c r="R328" s="240"/>
      <c r="S328" s="240"/>
      <c r="T328" s="240"/>
      <c r="U328" s="240"/>
      <c r="V328" s="240"/>
      <c r="W328" s="240"/>
      <c r="X328" s="240"/>
      <c r="Y328" s="240"/>
      <c r="Z328" s="240"/>
      <c r="AA328" s="240"/>
      <c r="AB328" s="240"/>
      <c r="AC328" s="568"/>
      <c r="AE328" s="214" t="str">
        <f>+I328</f>
        <v>□</v>
      </c>
      <c r="AL328" s="222"/>
      <c r="AM328" s="34" t="s">
        <v>64</v>
      </c>
      <c r="AN328" s="34" t="s">
        <v>65</v>
      </c>
      <c r="AO328" s="34" t="s">
        <v>66</v>
      </c>
      <c r="AP328" s="34" t="s">
        <v>89</v>
      </c>
      <c r="AQ328" s="34" t="s">
        <v>67</v>
      </c>
    </row>
    <row r="329" spans="1:43" s="214" customFormat="1" ht="32.25" customHeight="1">
      <c r="A329" s="221"/>
      <c r="B329" s="606"/>
      <c r="C329" s="607"/>
      <c r="D329" s="547" t="s">
        <v>494</v>
      </c>
      <c r="E329" s="637"/>
      <c r="F329" s="637"/>
      <c r="G329" s="637"/>
      <c r="H329" s="638"/>
      <c r="I329" s="398"/>
      <c r="J329" s="399"/>
      <c r="K329" s="399"/>
      <c r="L329" s="400"/>
      <c r="M329" s="399"/>
      <c r="N329" s="401" t="s">
        <v>82</v>
      </c>
      <c r="O329" s="593" t="s">
        <v>342</v>
      </c>
      <c r="P329" s="593"/>
      <c r="Q329" s="594"/>
      <c r="R329" s="196" t="s">
        <v>82</v>
      </c>
      <c r="S329" s="595" t="s">
        <v>495</v>
      </c>
      <c r="T329" s="595"/>
      <c r="U329" s="595"/>
      <c r="V329" s="595"/>
      <c r="W329" s="595"/>
      <c r="X329" s="595"/>
      <c r="Y329" s="595"/>
      <c r="Z329" s="595"/>
      <c r="AA329" s="595"/>
      <c r="AB329" s="596"/>
      <c r="AC329" s="352"/>
      <c r="AE329" s="214" t="str">
        <f>+N329</f>
        <v>□</v>
      </c>
      <c r="AH329" s="224"/>
      <c r="AI329" s="224"/>
      <c r="AJ329" s="224"/>
    </row>
    <row r="330" spans="1:43" s="214" customFormat="1" ht="32.25" customHeight="1">
      <c r="A330" s="221"/>
      <c r="B330" s="606"/>
      <c r="C330" s="607"/>
      <c r="D330" s="639"/>
      <c r="E330" s="547" t="s">
        <v>496</v>
      </c>
      <c r="F330" s="637"/>
      <c r="G330" s="637"/>
      <c r="H330" s="638"/>
      <c r="I330" s="1"/>
      <c r="J330" s="1"/>
      <c r="K330" s="1"/>
      <c r="L330" s="1"/>
      <c r="M330" s="1"/>
      <c r="N330" s="1"/>
      <c r="O330" s="1"/>
      <c r="P330" s="1"/>
      <c r="Q330" s="1"/>
      <c r="R330" s="411"/>
      <c r="S330" s="1"/>
      <c r="T330" s="1"/>
      <c r="U330" s="1"/>
      <c r="V330" s="1"/>
      <c r="W330" s="1"/>
      <c r="X330" s="1"/>
      <c r="Y330" s="1"/>
      <c r="Z330" s="1"/>
      <c r="AA330" s="1"/>
      <c r="AB330" s="412"/>
      <c r="AC330" s="413"/>
      <c r="AH330" s="224"/>
      <c r="AI330" s="224"/>
      <c r="AJ330" s="224"/>
      <c r="AL330" s="222" t="s">
        <v>104</v>
      </c>
      <c r="AM330" s="223" t="s">
        <v>105</v>
      </c>
      <c r="AN330" s="223" t="s">
        <v>106</v>
      </c>
      <c r="AO330" s="223" t="s">
        <v>107</v>
      </c>
      <c r="AP330" s="223" t="s">
        <v>108</v>
      </c>
      <c r="AQ330" s="223" t="s">
        <v>88</v>
      </c>
    </row>
    <row r="331" spans="1:43" s="214" customFormat="1" ht="15" customHeight="1">
      <c r="A331" s="221"/>
      <c r="B331" s="606"/>
      <c r="C331" s="607"/>
      <c r="D331" s="639"/>
      <c r="E331" s="414"/>
      <c r="F331" s="548" t="s">
        <v>527</v>
      </c>
      <c r="G331" s="548"/>
      <c r="H331" s="549"/>
      <c r="I331" s="641" t="s">
        <v>82</v>
      </c>
      <c r="J331" s="508" t="s">
        <v>448</v>
      </c>
      <c r="K331" s="508"/>
      <c r="L331" s="415"/>
      <c r="M331" s="641" t="s">
        <v>69</v>
      </c>
      <c r="N331" s="508" t="s">
        <v>449</v>
      </c>
      <c r="O331" s="508"/>
      <c r="P331" s="508"/>
      <c r="Q331" s="416"/>
      <c r="R331" s="599" t="s">
        <v>465</v>
      </c>
      <c r="S331" s="710"/>
      <c r="T331" s="710"/>
      <c r="U331" s="710"/>
      <c r="V331" s="710"/>
      <c r="W331" s="710"/>
      <c r="X331" s="710"/>
      <c r="Y331" s="710"/>
      <c r="Z331" s="710"/>
      <c r="AA331" s="710"/>
      <c r="AB331" s="711"/>
      <c r="AC331" s="635"/>
      <c r="AE331" s="223" t="str">
        <f>I331</f>
        <v>□</v>
      </c>
      <c r="AF331" s="214">
        <f>IF(I331="■",1,IF(M331="■",1,0))</f>
        <v>0</v>
      </c>
      <c r="AH331" s="34" t="str">
        <f>IF(AE$329&amp;AE333&amp;AE334="■□□","◎無し",IF(AE$329&amp;AE333&amp;AE334="□■□","●適合",IF(AE$329&amp;AE333&amp;AE334="□□■","◆未達",IF(AE$329&amp;AE333&amp;AE334="□□□","■未答","▼矛盾"))))</f>
        <v>■未答</v>
      </c>
      <c r="AI331" s="224"/>
      <c r="AJ331" s="224"/>
      <c r="AL331" s="222"/>
      <c r="AM331" s="34" t="s">
        <v>64</v>
      </c>
      <c r="AN331" s="34" t="s">
        <v>65</v>
      </c>
      <c r="AO331" s="34" t="s">
        <v>66</v>
      </c>
      <c r="AP331" s="34" t="s">
        <v>89</v>
      </c>
      <c r="AQ331" s="34" t="s">
        <v>67</v>
      </c>
    </row>
    <row r="332" spans="1:43" s="214" customFormat="1" ht="15" customHeight="1">
      <c r="A332" s="221"/>
      <c r="B332" s="606"/>
      <c r="C332" s="607"/>
      <c r="D332" s="639"/>
      <c r="E332" s="414"/>
      <c r="F332" s="611"/>
      <c r="G332" s="611"/>
      <c r="H332" s="612"/>
      <c r="I332" s="642"/>
      <c r="J332" s="598"/>
      <c r="K332" s="598"/>
      <c r="L332" s="245"/>
      <c r="M332" s="642"/>
      <c r="N332" s="598"/>
      <c r="O332" s="598"/>
      <c r="P332" s="598"/>
      <c r="Q332" s="307"/>
      <c r="R332" s="417"/>
      <c r="S332" s="418"/>
      <c r="T332" s="418"/>
      <c r="U332" s="418"/>
      <c r="V332" s="418"/>
      <c r="W332" s="418"/>
      <c r="X332" s="418"/>
      <c r="Y332" s="418"/>
      <c r="Z332" s="418"/>
      <c r="AA332" s="418"/>
      <c r="AB332" s="419"/>
      <c r="AC332" s="602"/>
      <c r="AE332" s="214" t="str">
        <f>M331</f>
        <v>□</v>
      </c>
      <c r="AH332" s="224"/>
      <c r="AI332" s="224"/>
      <c r="AJ332" s="224"/>
    </row>
    <row r="333" spans="1:43" s="214" customFormat="1" ht="21.75" customHeight="1">
      <c r="A333" s="221"/>
      <c r="B333" s="606"/>
      <c r="C333" s="607"/>
      <c r="D333" s="639"/>
      <c r="E333" s="414"/>
      <c r="F333" s="611"/>
      <c r="G333" s="611"/>
      <c r="H333" s="612"/>
      <c r="I333" s="237" t="s">
        <v>82</v>
      </c>
      <c r="J333" s="621" t="s">
        <v>445</v>
      </c>
      <c r="K333" s="621"/>
      <c r="L333" s="245"/>
      <c r="M333" s="420"/>
      <c r="N333" s="245"/>
      <c r="O333" s="420"/>
      <c r="P333" s="420"/>
      <c r="Q333" s="307"/>
      <c r="R333" s="421"/>
      <c r="S333" s="1"/>
      <c r="T333" s="1"/>
      <c r="U333" s="1"/>
      <c r="V333" s="1"/>
      <c r="W333" s="1"/>
      <c r="X333" s="1"/>
      <c r="Y333" s="1"/>
      <c r="Z333" s="1"/>
      <c r="AA333" s="1"/>
      <c r="AB333" s="422"/>
      <c r="AC333" s="602"/>
      <c r="AE333" s="223" t="str">
        <f>I333</f>
        <v>□</v>
      </c>
      <c r="AH333" s="34" t="str">
        <f>IF(AE333&amp;AE334="■□","●適合",IF(AE333&amp;AE334="□■","◆未達",IF(AE333&amp;AE334="□□","■未答","▼矛盾")))</f>
        <v>■未答</v>
      </c>
      <c r="AI333" s="224"/>
      <c r="AJ333" s="225" t="str">
        <f>IF(AF331=1,IF(AND(I331&amp;M331="■□",X334&gt;=130),"●適合",IF(AND(I331&amp;M331="□■",X334&gt;=120),"●適合","◆未達")),"■未答")</f>
        <v>■未答</v>
      </c>
      <c r="AL333" s="222" t="s">
        <v>84</v>
      </c>
      <c r="AM333" s="223" t="s">
        <v>85</v>
      </c>
      <c r="AN333" s="223" t="s">
        <v>86</v>
      </c>
      <c r="AO333" s="223" t="s">
        <v>87</v>
      </c>
      <c r="AP333" s="223" t="s">
        <v>88</v>
      </c>
    </row>
    <row r="334" spans="1:43" s="214" customFormat="1" ht="21.75" customHeight="1">
      <c r="A334" s="221"/>
      <c r="B334" s="606"/>
      <c r="C334" s="607"/>
      <c r="D334" s="639"/>
      <c r="E334" s="414"/>
      <c r="F334" s="551"/>
      <c r="G334" s="551"/>
      <c r="H334" s="552"/>
      <c r="I334" s="49" t="s">
        <v>82</v>
      </c>
      <c r="J334" s="423" t="s">
        <v>446</v>
      </c>
      <c r="K334" s="423"/>
      <c r="L334" s="410"/>
      <c r="M334" s="423"/>
      <c r="N334" s="410"/>
      <c r="O334" s="423"/>
      <c r="P334" s="423"/>
      <c r="Q334" s="424"/>
      <c r="R334" s="425" t="s">
        <v>447</v>
      </c>
      <c r="S334" s="426"/>
      <c r="T334" s="426"/>
      <c r="U334" s="426"/>
      <c r="V334" s="426"/>
      <c r="W334" s="426"/>
      <c r="X334" s="634"/>
      <c r="Y334" s="634"/>
      <c r="Z334" s="634"/>
      <c r="AA334" s="426" t="s">
        <v>466</v>
      </c>
      <c r="AB334" s="427"/>
      <c r="AC334" s="636"/>
      <c r="AE334" s="214" t="str">
        <f>I334</f>
        <v>□</v>
      </c>
      <c r="AH334" s="224"/>
      <c r="AI334" s="224"/>
      <c r="AJ334" s="224"/>
      <c r="AM334" s="34" t="s">
        <v>65</v>
      </c>
      <c r="AN334" s="34" t="s">
        <v>66</v>
      </c>
      <c r="AO334" s="34" t="s">
        <v>89</v>
      </c>
      <c r="AP334" s="34" t="s">
        <v>67</v>
      </c>
    </row>
    <row r="335" spans="1:43" s="214" customFormat="1" ht="14.25" customHeight="1">
      <c r="A335" s="221"/>
      <c r="B335" s="606"/>
      <c r="C335" s="607"/>
      <c r="D335" s="639"/>
      <c r="E335" s="414"/>
      <c r="F335" s="548" t="s">
        <v>528</v>
      </c>
      <c r="G335" s="548"/>
      <c r="H335" s="549"/>
      <c r="I335" s="641" t="s">
        <v>69</v>
      </c>
      <c r="J335" s="508" t="s">
        <v>448</v>
      </c>
      <c r="K335" s="508"/>
      <c r="L335" s="415"/>
      <c r="M335" s="641" t="s">
        <v>69</v>
      </c>
      <c r="N335" s="508" t="s">
        <v>449</v>
      </c>
      <c r="O335" s="508"/>
      <c r="P335" s="508"/>
      <c r="Q335" s="416"/>
      <c r="R335" s="599" t="s">
        <v>465</v>
      </c>
      <c r="S335" s="600"/>
      <c r="T335" s="600"/>
      <c r="U335" s="600"/>
      <c r="V335" s="600"/>
      <c r="W335" s="600"/>
      <c r="X335" s="600"/>
      <c r="Y335" s="600"/>
      <c r="Z335" s="600"/>
      <c r="AA335" s="600"/>
      <c r="AB335" s="601"/>
      <c r="AC335" s="631"/>
      <c r="AE335" s="223" t="str">
        <f>I335</f>
        <v>□</v>
      </c>
      <c r="AF335" s="214">
        <f>IF(I335="■",1,IF(M335="■",1,0))</f>
        <v>0</v>
      </c>
      <c r="AH335" s="34" t="str">
        <f>IF(AE$329&amp;AE337&amp;AE338="■□□","◎無し",IF(AE$329&amp;AE337&amp;AE338="□■□","●適合",IF(AE$329&amp;AE337&amp;AE338="□□■","◆未達",IF(AE$329&amp;AE337&amp;AE338="□□□","■未答","▼矛盾"))))</f>
        <v>■未答</v>
      </c>
      <c r="AI335" s="224"/>
      <c r="AJ335" s="224"/>
      <c r="AL335" s="222" t="s">
        <v>84</v>
      </c>
      <c r="AM335" s="223" t="s">
        <v>85</v>
      </c>
      <c r="AN335" s="223" t="s">
        <v>86</v>
      </c>
      <c r="AO335" s="223" t="s">
        <v>87</v>
      </c>
      <c r="AP335" s="223" t="s">
        <v>88</v>
      </c>
    </row>
    <row r="336" spans="1:43" s="214" customFormat="1" ht="14.25" customHeight="1">
      <c r="A336" s="221"/>
      <c r="B336" s="606"/>
      <c r="C336" s="607"/>
      <c r="D336" s="639"/>
      <c r="E336" s="414"/>
      <c r="F336" s="611"/>
      <c r="G336" s="611"/>
      <c r="H336" s="612"/>
      <c r="I336" s="642"/>
      <c r="J336" s="598"/>
      <c r="K336" s="598"/>
      <c r="L336" s="245"/>
      <c r="M336" s="642"/>
      <c r="N336" s="598"/>
      <c r="O336" s="598"/>
      <c r="P336" s="598"/>
      <c r="Q336" s="307"/>
      <c r="R336" s="417"/>
      <c r="S336" s="428"/>
      <c r="T336" s="428"/>
      <c r="U336" s="428"/>
      <c r="V336" s="428"/>
      <c r="W336" s="428"/>
      <c r="X336" s="428"/>
      <c r="Y336" s="428"/>
      <c r="Z336" s="428"/>
      <c r="AA336" s="428"/>
      <c r="AB336" s="429"/>
      <c r="AC336" s="632"/>
      <c r="AE336" s="214" t="str">
        <f>M335</f>
        <v>□</v>
      </c>
      <c r="AH336" s="224"/>
      <c r="AI336" s="224"/>
      <c r="AJ336" s="224"/>
      <c r="AM336" s="34" t="s">
        <v>65</v>
      </c>
      <c r="AN336" s="34" t="s">
        <v>65</v>
      </c>
      <c r="AO336" s="34" t="s">
        <v>89</v>
      </c>
      <c r="AP336" s="34" t="s">
        <v>67</v>
      </c>
    </row>
    <row r="337" spans="1:64" s="214" customFormat="1" ht="23.25" customHeight="1">
      <c r="A337" s="221"/>
      <c r="B337" s="606"/>
      <c r="C337" s="607"/>
      <c r="D337" s="639"/>
      <c r="E337" s="414"/>
      <c r="F337" s="611"/>
      <c r="G337" s="611"/>
      <c r="H337" s="612"/>
      <c r="I337" s="237" t="s">
        <v>82</v>
      </c>
      <c r="J337" s="621" t="s">
        <v>445</v>
      </c>
      <c r="K337" s="621"/>
      <c r="L337" s="245"/>
      <c r="M337" s="420"/>
      <c r="N337" s="245"/>
      <c r="O337" s="420"/>
      <c r="P337" s="420"/>
      <c r="Q337" s="307"/>
      <c r="R337" s="421"/>
      <c r="S337" s="1"/>
      <c r="T337" s="1"/>
      <c r="U337" s="1"/>
      <c r="V337" s="1"/>
      <c r="W337" s="1"/>
      <c r="X337" s="1"/>
      <c r="Y337" s="1"/>
      <c r="Z337" s="1"/>
      <c r="AA337" s="1"/>
      <c r="AB337" s="422"/>
      <c r="AC337" s="632"/>
      <c r="AE337" s="223" t="str">
        <f>I337</f>
        <v>□</v>
      </c>
      <c r="AH337" s="34" t="str">
        <f>IF(AE329&amp;AE337&amp;AE338="■□□","◎無し",IF(AE329&amp;AE337&amp;AE338="□■□","●適合",IF(AE329&amp;AE337&amp;AE338="□□■","◆未達",IF(AE329&amp;AE337&amp;AE338="□□□","■未答","▼矛盾"))))</f>
        <v>■未答</v>
      </c>
      <c r="AI337" s="224"/>
      <c r="AJ337" s="225" t="str">
        <f>IF(AF335=1,IF(AND(I335&amp;M335="■□",X338&gt;=2),"●適合",IF(AND(I335&amp;M335="□■",X338&gt;=1.8),"●適合","◆未達")),"■未答")</f>
        <v>■未答</v>
      </c>
      <c r="AL337" s="222" t="s">
        <v>84</v>
      </c>
      <c r="AM337" s="223" t="s">
        <v>85</v>
      </c>
      <c r="AN337" s="223" t="s">
        <v>86</v>
      </c>
      <c r="AO337" s="223" t="s">
        <v>87</v>
      </c>
      <c r="AP337" s="223" t="s">
        <v>88</v>
      </c>
    </row>
    <row r="338" spans="1:64" s="214" customFormat="1" ht="23.25" customHeight="1">
      <c r="A338" s="221"/>
      <c r="B338" s="606"/>
      <c r="C338" s="607"/>
      <c r="D338" s="639"/>
      <c r="E338" s="430"/>
      <c r="F338" s="551"/>
      <c r="G338" s="551"/>
      <c r="H338" s="552"/>
      <c r="I338" s="49" t="s">
        <v>82</v>
      </c>
      <c r="J338" s="423" t="s">
        <v>446</v>
      </c>
      <c r="K338" s="423"/>
      <c r="L338" s="410"/>
      <c r="M338" s="423"/>
      <c r="N338" s="410"/>
      <c r="O338" s="423"/>
      <c r="P338" s="423"/>
      <c r="Q338" s="424"/>
      <c r="R338" s="425" t="s">
        <v>450</v>
      </c>
      <c r="S338" s="426"/>
      <c r="T338" s="426"/>
      <c r="U338" s="426"/>
      <c r="V338" s="426"/>
      <c r="W338" s="426"/>
      <c r="X338" s="634"/>
      <c r="Y338" s="634"/>
      <c r="Z338" s="634"/>
      <c r="AA338" s="426" t="s">
        <v>586</v>
      </c>
      <c r="AB338" s="427"/>
      <c r="AC338" s="633"/>
      <c r="AE338" s="214" t="str">
        <f>I338</f>
        <v>□</v>
      </c>
      <c r="AH338" s="224"/>
      <c r="AI338" s="224"/>
      <c r="AJ338" s="224"/>
      <c r="AM338" s="34" t="s">
        <v>65</v>
      </c>
      <c r="AN338" s="34" t="s">
        <v>66</v>
      </c>
      <c r="AO338" s="34" t="s">
        <v>89</v>
      </c>
      <c r="AP338" s="34" t="s">
        <v>67</v>
      </c>
    </row>
    <row r="339" spans="1:64" s="214" customFormat="1" ht="12" customHeight="1">
      <c r="A339" s="221"/>
      <c r="B339" s="606"/>
      <c r="C339" s="607"/>
      <c r="D339" s="639"/>
      <c r="E339" s="547" t="s">
        <v>534</v>
      </c>
      <c r="F339" s="548"/>
      <c r="G339" s="548"/>
      <c r="H339" s="549"/>
      <c r="I339" s="44"/>
      <c r="J339" s="44"/>
      <c r="K339" s="44"/>
      <c r="L339" s="44"/>
      <c r="M339" s="44"/>
      <c r="N339" s="44"/>
      <c r="O339" s="44"/>
      <c r="P339" s="44"/>
      <c r="Q339" s="45"/>
      <c r="R339" s="242"/>
      <c r="S339" s="243"/>
      <c r="T339" s="243"/>
      <c r="U339" s="243"/>
      <c r="V339" s="243"/>
      <c r="W339" s="243"/>
      <c r="X339" s="431"/>
      <c r="Y339" s="243"/>
      <c r="Z339" s="431"/>
      <c r="AA339" s="243"/>
      <c r="AB339" s="409" t="s">
        <v>103</v>
      </c>
      <c r="AC339" s="567"/>
    </row>
    <row r="340" spans="1:64" s="214" customFormat="1" ht="15.95" customHeight="1">
      <c r="A340" s="221"/>
      <c r="B340" s="606"/>
      <c r="C340" s="607"/>
      <c r="D340" s="639"/>
      <c r="E340" s="610"/>
      <c r="F340" s="611"/>
      <c r="G340" s="611"/>
      <c r="H340" s="612"/>
      <c r="I340" s="244" t="s">
        <v>69</v>
      </c>
      <c r="J340" s="222" t="s">
        <v>102</v>
      </c>
      <c r="K340" s="222"/>
      <c r="L340" s="222"/>
      <c r="M340" s="222"/>
      <c r="N340" s="222"/>
      <c r="O340" s="222"/>
      <c r="P340" s="222"/>
      <c r="Q340" s="322"/>
      <c r="R340" s="30" t="s">
        <v>82</v>
      </c>
      <c r="S340" s="569" t="s">
        <v>130</v>
      </c>
      <c r="T340" s="569"/>
      <c r="U340" s="569"/>
      <c r="V340" s="629" t="s">
        <v>131</v>
      </c>
      <c r="W340" s="629"/>
      <c r="X340" s="629"/>
      <c r="Y340" s="629"/>
      <c r="Z340" s="630"/>
      <c r="AA340" s="630"/>
      <c r="AB340" s="249" t="s">
        <v>111</v>
      </c>
      <c r="AC340" s="568"/>
      <c r="AE340" s="223" t="str">
        <f>+I340</f>
        <v>□</v>
      </c>
      <c r="AF340" s="214">
        <f>+Z340</f>
        <v>0</v>
      </c>
      <c r="AH340" s="34" t="str">
        <f>IF(AE340&amp;AE341&amp;AE342="■□□","◎無し",IF(AE340&amp;AE341&amp;AE342="□■□","●適合",IF(AE340&amp;AE341&amp;AE342="□□■","◆未達",IF(AE340&amp;AE341&amp;AE342="□□□","■未答","▼矛盾"))))</f>
        <v>■未答</v>
      </c>
      <c r="AI340" s="16"/>
      <c r="AJ340" s="34" t="str">
        <f>IF(R340="■",IF(AF340=0,"◎無段",IF(AF340&gt;20,"◆未達","●範囲内")),"■未答")</f>
        <v>■未答</v>
      </c>
      <c r="AL340" s="222" t="s">
        <v>104</v>
      </c>
      <c r="AM340" s="223" t="s">
        <v>105</v>
      </c>
      <c r="AN340" s="223" t="s">
        <v>106</v>
      </c>
      <c r="AO340" s="223" t="s">
        <v>107</v>
      </c>
      <c r="AP340" s="223" t="s">
        <v>108</v>
      </c>
      <c r="AQ340" s="223" t="s">
        <v>88</v>
      </c>
    </row>
    <row r="341" spans="1:64" s="214" customFormat="1" ht="16.5" customHeight="1">
      <c r="A341" s="221"/>
      <c r="B341" s="606"/>
      <c r="C341" s="607"/>
      <c r="D341" s="639"/>
      <c r="E341" s="610"/>
      <c r="F341" s="611"/>
      <c r="G341" s="611"/>
      <c r="H341" s="612"/>
      <c r="I341" s="245"/>
      <c r="J341" s="222"/>
      <c r="K341" s="222"/>
      <c r="L341" s="222"/>
      <c r="M341" s="222"/>
      <c r="N341" s="222"/>
      <c r="O341" s="222"/>
      <c r="P341" s="222"/>
      <c r="Q341" s="322"/>
      <c r="R341" s="432"/>
      <c r="S341" s="387"/>
      <c r="T341" s="387"/>
      <c r="U341" s="387"/>
      <c r="V341" s="385"/>
      <c r="W341" s="385"/>
      <c r="X341" s="385"/>
      <c r="Y341" s="385"/>
      <c r="Z341" s="387"/>
      <c r="AA341" s="387"/>
      <c r="AB341" s="249"/>
      <c r="AC341" s="568"/>
      <c r="AE341" s="214" t="str">
        <f>+I342</f>
        <v>□</v>
      </c>
      <c r="AL341" s="222"/>
      <c r="AM341" s="34" t="s">
        <v>64</v>
      </c>
      <c r="AN341" s="34" t="s">
        <v>65</v>
      </c>
      <c r="AO341" s="34" t="s">
        <v>66</v>
      </c>
      <c r="AP341" s="34" t="s">
        <v>89</v>
      </c>
      <c r="AQ341" s="34" t="s">
        <v>67</v>
      </c>
    </row>
    <row r="342" spans="1:64" s="214" customFormat="1" ht="15.95" customHeight="1">
      <c r="A342" s="221"/>
      <c r="B342" s="606"/>
      <c r="C342" s="607"/>
      <c r="D342" s="639"/>
      <c r="E342" s="610"/>
      <c r="F342" s="611"/>
      <c r="G342" s="611"/>
      <c r="H342" s="612"/>
      <c r="I342" s="244" t="s">
        <v>82</v>
      </c>
      <c r="J342" s="621" t="s">
        <v>109</v>
      </c>
      <c r="K342" s="621"/>
      <c r="L342" s="621"/>
      <c r="M342" s="621"/>
      <c r="N342" s="621"/>
      <c r="O342" s="621"/>
      <c r="P342" s="621"/>
      <c r="Q342" s="543"/>
      <c r="R342" s="644" t="s">
        <v>82</v>
      </c>
      <c r="S342" s="628" t="s">
        <v>132</v>
      </c>
      <c r="T342" s="628"/>
      <c r="U342" s="628"/>
      <c r="V342" s="629" t="s">
        <v>133</v>
      </c>
      <c r="W342" s="629"/>
      <c r="X342" s="629"/>
      <c r="Y342" s="629"/>
      <c r="Z342" s="630"/>
      <c r="AA342" s="630"/>
      <c r="AB342" s="249" t="s">
        <v>111</v>
      </c>
      <c r="AC342" s="568"/>
      <c r="AE342" s="214" t="str">
        <f>+I343</f>
        <v>□</v>
      </c>
      <c r="AF342" s="214">
        <f>+Z342</f>
        <v>0</v>
      </c>
      <c r="AJ342" s="34" t="str">
        <f>IF(R342="■",IF(AF342=0,"◎無段",IF(AF342&gt;120,"◆未達","●範囲内")),"■未答")</f>
        <v>■未答</v>
      </c>
    </row>
    <row r="343" spans="1:64" s="214" customFormat="1" ht="15.95" customHeight="1">
      <c r="A343" s="221"/>
      <c r="B343" s="606"/>
      <c r="C343" s="607"/>
      <c r="D343" s="639"/>
      <c r="E343" s="550"/>
      <c r="F343" s="551"/>
      <c r="G343" s="551"/>
      <c r="H343" s="552"/>
      <c r="I343" s="244" t="s">
        <v>82</v>
      </c>
      <c r="J343" s="621" t="s">
        <v>112</v>
      </c>
      <c r="K343" s="621"/>
      <c r="L343" s="621"/>
      <c r="M343" s="621"/>
      <c r="N343" s="621"/>
      <c r="O343" s="621"/>
      <c r="P343" s="621"/>
      <c r="Q343" s="543"/>
      <c r="R343" s="644"/>
      <c r="S343" s="628"/>
      <c r="T343" s="628"/>
      <c r="U343" s="628"/>
      <c r="V343" s="629" t="s">
        <v>134</v>
      </c>
      <c r="W343" s="629"/>
      <c r="X343" s="629"/>
      <c r="Y343" s="629"/>
      <c r="Z343" s="630"/>
      <c r="AA343" s="630"/>
      <c r="AB343" s="249" t="s">
        <v>111</v>
      </c>
      <c r="AC343" s="568"/>
      <c r="AF343" s="214">
        <f>+Z343</f>
        <v>0</v>
      </c>
      <c r="AJ343" s="34" t="str">
        <f>IF(R342="■",IF(AF343=0,"◎無段",IF(AF343&gt;180,"◆未達","●範囲内")),"■未答")</f>
        <v>■未答</v>
      </c>
      <c r="AL343" s="226"/>
      <c r="BE343" s="227"/>
    </row>
    <row r="344" spans="1:64" s="214" customFormat="1" ht="17.25" customHeight="1">
      <c r="A344" s="221"/>
      <c r="B344" s="606"/>
      <c r="C344" s="607"/>
      <c r="D344" s="639"/>
      <c r="E344" s="547" t="s">
        <v>497</v>
      </c>
      <c r="F344" s="548"/>
      <c r="G344" s="548"/>
      <c r="H344" s="549"/>
      <c r="I344" s="433" t="s">
        <v>69</v>
      </c>
      <c r="J344" s="520" t="s">
        <v>535</v>
      </c>
      <c r="K344" s="520"/>
      <c r="L344" s="520"/>
      <c r="M344" s="520"/>
      <c r="N344" s="520"/>
      <c r="O344" s="520"/>
      <c r="P344" s="520"/>
      <c r="Q344" s="613"/>
      <c r="R344" s="243"/>
      <c r="S344" s="243"/>
      <c r="T344" s="243"/>
      <c r="U344" s="243"/>
      <c r="V344" s="243"/>
      <c r="W344" s="243"/>
      <c r="X344" s="243"/>
      <c r="Y344" s="243"/>
      <c r="Z344" s="243"/>
      <c r="AA344" s="243"/>
      <c r="AB344" s="243"/>
      <c r="AC344" s="567"/>
      <c r="AE344" s="223" t="str">
        <f>+I344</f>
        <v>□</v>
      </c>
      <c r="AH344" s="34" t="str">
        <f>IF(AE$329&amp;AE344&amp;AE345="■□□","◎無し",IF(AE$329&amp;AE344&amp;AE345="□■□","●適合",IF(AE$329&amp;AE344&amp;AE345="□□■","◆未達",IF(AE$329&amp;AE344&amp;AE345="□□□","■未答","▼矛盾"))))</f>
        <v>■未答</v>
      </c>
      <c r="AI344" s="16"/>
      <c r="AL344" s="222" t="s">
        <v>104</v>
      </c>
      <c r="AM344" s="223" t="s">
        <v>105</v>
      </c>
      <c r="AN344" s="223" t="s">
        <v>106</v>
      </c>
      <c r="AO344" s="223" t="s">
        <v>107</v>
      </c>
      <c r="AP344" s="223" t="s">
        <v>108</v>
      </c>
      <c r="AQ344" s="223" t="s">
        <v>88</v>
      </c>
    </row>
    <row r="345" spans="1:64" s="214" customFormat="1" ht="17.25" customHeight="1">
      <c r="A345" s="221"/>
      <c r="B345" s="606"/>
      <c r="C345" s="607"/>
      <c r="D345" s="639"/>
      <c r="E345" s="610"/>
      <c r="F345" s="611"/>
      <c r="G345" s="611"/>
      <c r="H345" s="612"/>
      <c r="I345" s="397" t="s">
        <v>82</v>
      </c>
      <c r="J345" s="614" t="s">
        <v>536</v>
      </c>
      <c r="K345" s="614"/>
      <c r="L345" s="614"/>
      <c r="M345" s="614"/>
      <c r="N345" s="614"/>
      <c r="O345" s="614"/>
      <c r="P345" s="614"/>
      <c r="Q345" s="615"/>
      <c r="R345" s="240"/>
      <c r="S345" s="240"/>
      <c r="T345" s="240"/>
      <c r="U345" s="240"/>
      <c r="V345" s="240"/>
      <c r="W345" s="240"/>
      <c r="X345" s="240"/>
      <c r="Y345" s="240"/>
      <c r="Z345" s="240"/>
      <c r="AA345" s="240"/>
      <c r="AB345" s="240"/>
      <c r="AC345" s="583"/>
      <c r="AE345" s="214" t="str">
        <f>+I345</f>
        <v>□</v>
      </c>
      <c r="AL345" s="222"/>
      <c r="AM345" s="34" t="s">
        <v>64</v>
      </c>
      <c r="AN345" s="34" t="s">
        <v>65</v>
      </c>
      <c r="AO345" s="34" t="s">
        <v>66</v>
      </c>
      <c r="AP345" s="34" t="s">
        <v>89</v>
      </c>
      <c r="AQ345" s="34" t="s">
        <v>67</v>
      </c>
    </row>
    <row r="346" spans="1:64" s="214" customFormat="1" ht="16.5" customHeight="1">
      <c r="B346" s="606"/>
      <c r="C346" s="607"/>
      <c r="D346" s="639"/>
      <c r="E346" s="547" t="s">
        <v>538</v>
      </c>
      <c r="F346" s="548"/>
      <c r="G346" s="548"/>
      <c r="H346" s="549"/>
      <c r="I346" s="619" t="s">
        <v>69</v>
      </c>
      <c r="J346" s="621" t="s">
        <v>270</v>
      </c>
      <c r="K346" s="621"/>
      <c r="L346" s="245"/>
      <c r="M346" s="420"/>
      <c r="N346" s="623" t="s">
        <v>82</v>
      </c>
      <c r="O346" s="625" t="s">
        <v>271</v>
      </c>
      <c r="P346" s="626"/>
      <c r="Q346" s="434"/>
      <c r="R346" s="387"/>
      <c r="S346" s="387"/>
      <c r="T346" s="387"/>
      <c r="U346" s="387"/>
      <c r="V346" s="387"/>
      <c r="W346" s="387"/>
      <c r="X346" s="387"/>
      <c r="Y346" s="387"/>
      <c r="Z346" s="387"/>
      <c r="AA346" s="387"/>
      <c r="AB346" s="387"/>
      <c r="AC346" s="602"/>
      <c r="AE346" s="223" t="str">
        <f>I346</f>
        <v>□</v>
      </c>
      <c r="AF346" s="1">
        <f>IF(AE346="■",1,IF(AE347="■",1,0))</f>
        <v>0</v>
      </c>
      <c r="AH346" s="34" t="str">
        <f>IF(AE$329&amp;AE346&amp;AE347="■□□","◎無し",IF(AE$329&amp;AE346&amp;AE347="□■□","●適合",IF(AE$329&amp;AE346&amp;AE347="□□■","◆未達",IF(AE$329&amp;AE346&amp;AE347="□□□","■未答","▼矛盾"))))</f>
        <v>■未答</v>
      </c>
      <c r="AI346" s="224"/>
      <c r="AJ346" s="224"/>
      <c r="AL346" s="222" t="s">
        <v>84</v>
      </c>
      <c r="AM346" s="223" t="s">
        <v>85</v>
      </c>
      <c r="AN346" s="223" t="s">
        <v>86</v>
      </c>
      <c r="AO346" s="223" t="s">
        <v>87</v>
      </c>
      <c r="AP346" s="223" t="s">
        <v>88</v>
      </c>
    </row>
    <row r="347" spans="1:64" s="214" customFormat="1" ht="33.950000000000003" customHeight="1" thickBot="1">
      <c r="B347" s="608"/>
      <c r="C347" s="609"/>
      <c r="D347" s="640"/>
      <c r="E347" s="616"/>
      <c r="F347" s="617"/>
      <c r="G347" s="617"/>
      <c r="H347" s="618"/>
      <c r="I347" s="620"/>
      <c r="J347" s="622"/>
      <c r="K347" s="622"/>
      <c r="L347" s="435"/>
      <c r="M347" s="436"/>
      <c r="N347" s="624"/>
      <c r="O347" s="627"/>
      <c r="P347" s="627"/>
      <c r="Q347" s="437"/>
      <c r="R347" s="940" t="s">
        <v>168</v>
      </c>
      <c r="S347" s="941"/>
      <c r="T347" s="941"/>
      <c r="U347" s="941"/>
      <c r="V347" s="941"/>
      <c r="W347" s="941"/>
      <c r="X347" s="942"/>
      <c r="Y347" s="942"/>
      <c r="Z347" s="942"/>
      <c r="AA347" s="111" t="s">
        <v>111</v>
      </c>
      <c r="AB347" s="438"/>
      <c r="AC347" s="603"/>
      <c r="AE347" s="214" t="str">
        <f>N346</f>
        <v>□</v>
      </c>
      <c r="AF347" s="299">
        <f>+X347</f>
        <v>0</v>
      </c>
      <c r="AH347" s="224"/>
      <c r="AI347" s="224"/>
      <c r="AJ347" s="32" t="str">
        <f>IF(AF346=1,IF(AF347=0,"■未答",IF(AF347&lt;600,"◆未達","●範囲内")),"■未答")</f>
        <v>■未答</v>
      </c>
      <c r="AM347" s="34" t="s">
        <v>65</v>
      </c>
      <c r="AN347" s="34" t="s">
        <v>66</v>
      </c>
      <c r="AO347" s="34" t="s">
        <v>89</v>
      </c>
      <c r="AP347" s="34" t="s">
        <v>67</v>
      </c>
    </row>
    <row r="348" spans="1:64" s="17" customFormat="1" ht="17.25" customHeight="1">
      <c r="R348" s="167"/>
      <c r="S348" s="167"/>
      <c r="T348" s="167"/>
      <c r="U348" s="167"/>
      <c r="V348" s="167"/>
      <c r="W348" s="167"/>
      <c r="X348" s="167"/>
      <c r="Y348" s="167"/>
      <c r="Z348" s="167"/>
      <c r="AA348" s="167"/>
      <c r="AB348" s="167"/>
      <c r="AC348" s="167"/>
    </row>
    <row r="349" spans="1:64" s="17" customFormat="1" ht="17.25" customHeight="1" thickBot="1">
      <c r="R349" s="167"/>
      <c r="S349" s="167"/>
      <c r="T349" s="167"/>
      <c r="U349" s="167"/>
      <c r="V349" s="167"/>
      <c r="W349" s="167"/>
      <c r="X349" s="167"/>
      <c r="Y349" s="167"/>
      <c r="Z349" s="167"/>
      <c r="AA349" s="167"/>
      <c r="AB349" s="167"/>
      <c r="AC349" s="167"/>
      <c r="AD349" s="168"/>
      <c r="AE349" s="168"/>
      <c r="AF349" s="168"/>
      <c r="AG349" s="168"/>
      <c r="AH349" s="169"/>
      <c r="AI349" s="169"/>
      <c r="AJ349" s="169"/>
      <c r="AK349" s="169"/>
      <c r="AL349" s="169"/>
      <c r="AM349" s="169"/>
      <c r="AN349" s="169"/>
      <c r="AO349" s="169"/>
      <c r="AP349" s="169"/>
      <c r="AQ349" s="168"/>
      <c r="AR349" s="168"/>
      <c r="AS349" s="168"/>
      <c r="AT349" s="168"/>
      <c r="AU349" s="168"/>
      <c r="AV349" s="168"/>
      <c r="AW349" s="168"/>
      <c r="AX349" s="168"/>
      <c r="AY349" s="168"/>
      <c r="AZ349" s="168"/>
      <c r="BA349" s="168"/>
      <c r="BB349" s="168"/>
      <c r="BC349" s="168"/>
      <c r="BD349" s="168"/>
      <c r="BE349" s="168"/>
      <c r="BF349" s="168"/>
      <c r="BG349" s="168"/>
      <c r="BH349" s="168"/>
      <c r="BI349" s="168"/>
      <c r="BJ349" s="168"/>
      <c r="BK349" s="168"/>
      <c r="BL349" s="168"/>
    </row>
    <row r="350" spans="1:64" ht="36" customHeight="1">
      <c r="B350" s="688" t="s">
        <v>4</v>
      </c>
      <c r="C350" s="691" t="s">
        <v>5</v>
      </c>
      <c r="D350" s="691"/>
      <c r="E350" s="692"/>
      <c r="F350" s="692"/>
      <c r="G350" s="692"/>
      <c r="H350" s="692"/>
      <c r="I350" s="368"/>
      <c r="J350" s="693"/>
      <c r="K350" s="693"/>
      <c r="L350" s="693"/>
      <c r="M350" s="693"/>
      <c r="N350" s="693"/>
      <c r="O350" s="693"/>
      <c r="P350" s="693"/>
      <c r="Q350" s="694"/>
      <c r="R350" s="695" t="s">
        <v>6</v>
      </c>
      <c r="S350" s="668"/>
      <c r="T350" s="668"/>
      <c r="U350" s="668"/>
      <c r="V350" s="668"/>
      <c r="W350" s="668"/>
      <c r="X350" s="668"/>
      <c r="Y350" s="668"/>
      <c r="Z350" s="668"/>
      <c r="AA350" s="668"/>
      <c r="AB350" s="668"/>
      <c r="AC350" s="668"/>
      <c r="AD350" s="171"/>
      <c r="AE350" s="171"/>
      <c r="AF350" s="171"/>
      <c r="AG350" s="171"/>
      <c r="AH350" s="171"/>
      <c r="AI350" s="171"/>
      <c r="AJ350" s="171"/>
      <c r="AK350" s="171"/>
      <c r="AL350" s="171"/>
      <c r="AM350" s="171"/>
      <c r="AN350" s="171"/>
      <c r="AO350" s="171"/>
      <c r="AP350" s="171"/>
      <c r="AQ350" s="171"/>
      <c r="AR350" s="171"/>
      <c r="AS350" s="171"/>
      <c r="AT350" s="171"/>
      <c r="AU350" s="171"/>
      <c r="AV350" s="171"/>
      <c r="AW350" s="171"/>
      <c r="AX350" s="171"/>
      <c r="AY350" s="171"/>
      <c r="AZ350" s="171"/>
      <c r="BA350" s="171"/>
      <c r="BB350" s="171"/>
      <c r="BC350" s="171"/>
      <c r="BD350" s="171"/>
      <c r="BE350" s="171"/>
      <c r="BF350" s="171"/>
      <c r="BG350" s="172"/>
      <c r="BH350" s="173"/>
      <c r="BI350" s="173"/>
      <c r="BJ350" s="173"/>
      <c r="BK350" s="173"/>
      <c r="BL350" s="9"/>
    </row>
    <row r="351" spans="1:64" ht="15" customHeight="1">
      <c r="B351" s="689"/>
      <c r="C351" s="696" t="s">
        <v>7</v>
      </c>
      <c r="D351" s="697"/>
      <c r="E351" s="673" t="s">
        <v>8</v>
      </c>
      <c r="F351" s="674"/>
      <c r="G351" s="674"/>
      <c r="H351" s="675"/>
      <c r="I351" s="676" t="s">
        <v>9</v>
      </c>
      <c r="J351" s="676"/>
      <c r="K351" s="676"/>
      <c r="L351" s="676"/>
      <c r="M351" s="676"/>
      <c r="N351" s="676"/>
      <c r="O351" s="676"/>
      <c r="P351" s="676"/>
      <c r="Q351" s="677"/>
      <c r="R351" s="695"/>
      <c r="S351" s="668"/>
      <c r="T351" s="668"/>
      <c r="U351" s="668"/>
      <c r="V351" s="668"/>
      <c r="W351" s="668"/>
      <c r="X351" s="668"/>
      <c r="Y351" s="668"/>
      <c r="Z351" s="668"/>
      <c r="AA351" s="668"/>
      <c r="AB351" s="668"/>
      <c r="AC351" s="668"/>
      <c r="AD351" s="171"/>
      <c r="AE351" s="171"/>
      <c r="AF351" s="171"/>
      <c r="AG351" s="171"/>
      <c r="AH351" s="171"/>
      <c r="AI351" s="171"/>
      <c r="AJ351" s="171"/>
      <c r="AK351" s="171"/>
      <c r="AL351" s="171"/>
      <c r="AM351" s="171"/>
      <c r="AN351" s="171"/>
      <c r="AO351" s="171"/>
      <c r="AP351" s="171"/>
      <c r="AQ351" s="171"/>
      <c r="AR351" s="171"/>
      <c r="AS351" s="171"/>
      <c r="AT351" s="171"/>
      <c r="AU351" s="171"/>
      <c r="AV351" s="171"/>
      <c r="AW351" s="171"/>
      <c r="AX351" s="171"/>
      <c r="AY351" s="171"/>
      <c r="AZ351" s="171"/>
      <c r="BA351" s="171"/>
      <c r="BB351" s="171"/>
      <c r="BC351" s="171"/>
      <c r="BD351" s="171"/>
      <c r="BE351" s="171"/>
      <c r="BF351" s="171"/>
      <c r="BG351" s="172"/>
      <c r="BH351" s="173"/>
      <c r="BI351" s="173"/>
      <c r="BJ351" s="173"/>
      <c r="BK351" s="173"/>
      <c r="BL351" s="9"/>
    </row>
    <row r="352" spans="1:64" ht="36" customHeight="1">
      <c r="B352" s="689"/>
      <c r="C352" s="698"/>
      <c r="D352" s="699"/>
      <c r="E352" s="700"/>
      <c r="F352" s="701"/>
      <c r="G352" s="701"/>
      <c r="H352" s="702"/>
      <c r="I352" s="684"/>
      <c r="J352" s="684"/>
      <c r="K352" s="684"/>
      <c r="L352" s="684"/>
      <c r="M352" s="684"/>
      <c r="N352" s="684"/>
      <c r="O352" s="684"/>
      <c r="P352" s="684"/>
      <c r="Q352" s="685"/>
      <c r="R352" s="668" t="s">
        <v>10</v>
      </c>
      <c r="S352" s="668"/>
      <c r="T352" s="668"/>
      <c r="U352" s="668"/>
      <c r="V352" s="668"/>
      <c r="W352" s="668"/>
      <c r="X352" s="668"/>
      <c r="Y352" s="668"/>
      <c r="Z352" s="668"/>
      <c r="AA352" s="668"/>
      <c r="AB352" s="668"/>
      <c r="AC352" s="668"/>
      <c r="AD352" s="171"/>
      <c r="AE352" s="171"/>
      <c r="AF352" s="171"/>
      <c r="AG352" s="171"/>
      <c r="AH352" s="171"/>
      <c r="AI352" s="171"/>
      <c r="AJ352" s="171"/>
      <c r="AK352" s="171"/>
      <c r="AL352" s="171"/>
      <c r="AM352" s="171"/>
      <c r="AN352" s="171"/>
      <c r="AO352" s="171"/>
      <c r="AP352" s="171"/>
      <c r="AQ352" s="171"/>
      <c r="AR352" s="171"/>
      <c r="AS352" s="171"/>
      <c r="AT352" s="171"/>
      <c r="AU352" s="171"/>
      <c r="AV352" s="171"/>
      <c r="AW352" s="171"/>
      <c r="AX352" s="171"/>
      <c r="AY352" s="171"/>
      <c r="AZ352" s="171"/>
      <c r="BA352" s="171"/>
      <c r="BB352" s="171"/>
      <c r="BC352" s="171"/>
      <c r="BD352" s="171"/>
      <c r="BE352" s="171"/>
      <c r="BF352" s="171"/>
      <c r="BG352" s="171"/>
      <c r="BH352" s="171"/>
      <c r="BI352" s="171"/>
      <c r="BJ352" s="171"/>
      <c r="BK352" s="171"/>
      <c r="BL352" s="9"/>
    </row>
    <row r="353" spans="2:83" ht="15" customHeight="1">
      <c r="B353" s="689"/>
      <c r="C353" s="669" t="s">
        <v>11</v>
      </c>
      <c r="D353" s="670"/>
      <c r="E353" s="673" t="s">
        <v>12</v>
      </c>
      <c r="F353" s="674"/>
      <c r="G353" s="674"/>
      <c r="H353" s="675"/>
      <c r="I353" s="676" t="s">
        <v>9</v>
      </c>
      <c r="J353" s="676"/>
      <c r="K353" s="676"/>
      <c r="L353" s="676"/>
      <c r="M353" s="676"/>
      <c r="N353" s="676"/>
      <c r="O353" s="676"/>
      <c r="P353" s="676"/>
      <c r="Q353" s="677"/>
      <c r="R353" s="338"/>
      <c r="S353" s="338"/>
      <c r="T353" s="338"/>
      <c r="U353" s="338"/>
      <c r="V353" s="338"/>
      <c r="W353" s="338"/>
      <c r="X353" s="338"/>
      <c r="Y353" s="338"/>
      <c r="Z353" s="338"/>
      <c r="AA353" s="338"/>
      <c r="AB353" s="338"/>
      <c r="AC353" s="338"/>
      <c r="AD353" s="171"/>
      <c r="AE353" s="171"/>
      <c r="AF353" s="171"/>
      <c r="AG353" s="171"/>
      <c r="AH353" s="171"/>
      <c r="AI353" s="171"/>
      <c r="AJ353" s="171"/>
      <c r="AK353" s="171"/>
      <c r="AL353" s="171"/>
      <c r="AM353" s="171"/>
      <c r="AN353" s="171"/>
      <c r="AO353" s="171"/>
      <c r="AP353" s="171"/>
      <c r="AQ353" s="171"/>
      <c r="AR353" s="171"/>
      <c r="AS353" s="171"/>
      <c r="AT353" s="171"/>
      <c r="AU353" s="171"/>
      <c r="AV353" s="171"/>
      <c r="AW353" s="171"/>
      <c r="AX353" s="171"/>
      <c r="AY353" s="171"/>
      <c r="AZ353" s="171"/>
      <c r="BA353" s="171"/>
      <c r="BB353" s="171"/>
      <c r="BC353" s="171"/>
      <c r="BD353" s="171"/>
      <c r="BE353" s="171"/>
      <c r="BF353" s="171"/>
      <c r="BG353" s="171"/>
      <c r="BH353" s="171"/>
      <c r="BI353" s="171"/>
      <c r="BJ353" s="171"/>
      <c r="BK353" s="171"/>
      <c r="BL353" s="9"/>
    </row>
    <row r="354" spans="2:83" ht="36" customHeight="1">
      <c r="B354" s="689"/>
      <c r="C354" s="669"/>
      <c r="D354" s="670"/>
      <c r="E354" s="678"/>
      <c r="F354" s="679"/>
      <c r="G354" s="679"/>
      <c r="H354" s="680"/>
      <c r="I354" s="681"/>
      <c r="J354" s="681"/>
      <c r="K354" s="681"/>
      <c r="L354" s="681"/>
      <c r="M354" s="681"/>
      <c r="N354" s="681"/>
      <c r="O354" s="681"/>
      <c r="P354" s="681"/>
      <c r="Q354" s="682"/>
      <c r="R354" s="683" t="s">
        <v>13</v>
      </c>
      <c r="S354" s="683"/>
      <c r="T354" s="683"/>
      <c r="U354" s="683"/>
      <c r="V354" s="683"/>
      <c r="W354" s="683"/>
      <c r="X354" s="683"/>
      <c r="Y354" s="683"/>
      <c r="Z354" s="683"/>
      <c r="AA354" s="683"/>
      <c r="AB354" s="683"/>
      <c r="AC354" s="683"/>
      <c r="AD354" s="171"/>
      <c r="AE354" s="171"/>
      <c r="AF354" s="171"/>
      <c r="AG354" s="171"/>
      <c r="AH354" s="171"/>
      <c r="AI354" s="171"/>
      <c r="AJ354" s="171"/>
      <c r="AK354" s="171"/>
      <c r="AL354" s="171"/>
      <c r="AM354" s="171"/>
      <c r="AN354" s="171"/>
      <c r="AO354" s="171"/>
      <c r="AP354" s="171"/>
      <c r="AQ354" s="171"/>
      <c r="AR354" s="171"/>
      <c r="AS354" s="171"/>
      <c r="AT354" s="171"/>
      <c r="AU354" s="171"/>
      <c r="AV354" s="171"/>
      <c r="AW354" s="171"/>
      <c r="AX354" s="171"/>
      <c r="AY354" s="171"/>
      <c r="AZ354" s="171"/>
      <c r="BA354" s="171"/>
      <c r="BB354" s="171"/>
      <c r="BC354" s="171"/>
      <c r="BD354" s="171"/>
      <c r="BE354" s="171"/>
      <c r="BF354" s="171"/>
      <c r="BG354" s="171"/>
      <c r="BH354" s="171"/>
      <c r="BI354" s="171"/>
      <c r="BJ354" s="171"/>
      <c r="BK354" s="171"/>
      <c r="BL354" s="9"/>
    </row>
    <row r="355" spans="2:83" ht="36" customHeight="1">
      <c r="B355" s="689"/>
      <c r="C355" s="669"/>
      <c r="D355" s="670"/>
      <c r="E355" s="174" t="s">
        <v>14</v>
      </c>
      <c r="F355" s="684"/>
      <c r="G355" s="684"/>
      <c r="H355" s="684"/>
      <c r="I355" s="684"/>
      <c r="J355" s="684"/>
      <c r="K355" s="684"/>
      <c r="L355" s="684"/>
      <c r="M355" s="684"/>
      <c r="N355" s="684"/>
      <c r="O355" s="684"/>
      <c r="P355" s="684"/>
      <c r="Q355" s="685"/>
      <c r="R355" s="338"/>
      <c r="S355" s="338"/>
      <c r="T355" s="338"/>
      <c r="U355" s="338"/>
      <c r="V355" s="338"/>
      <c r="W355" s="338"/>
      <c r="X355" s="338"/>
      <c r="Y355" s="338"/>
      <c r="Z355" s="338"/>
      <c r="AA355" s="338"/>
      <c r="AB355" s="338"/>
      <c r="AC355" s="338"/>
      <c r="AD355" s="171"/>
      <c r="AE355" s="171"/>
      <c r="AF355" s="171"/>
      <c r="AG355" s="171"/>
      <c r="AH355" s="171"/>
      <c r="AI355" s="171"/>
      <c r="AJ355" s="171"/>
      <c r="AK355" s="171"/>
      <c r="AL355" s="171"/>
      <c r="AM355" s="171"/>
      <c r="AN355" s="171"/>
      <c r="AO355" s="171"/>
      <c r="AP355" s="171"/>
      <c r="AQ355" s="171"/>
      <c r="AR355" s="171"/>
      <c r="AS355" s="171"/>
      <c r="AT355" s="171"/>
      <c r="AU355" s="171"/>
      <c r="AV355" s="171"/>
      <c r="AW355" s="171"/>
      <c r="AX355" s="171"/>
      <c r="AY355" s="171"/>
      <c r="AZ355" s="171"/>
      <c r="BA355" s="171"/>
      <c r="BB355" s="171"/>
      <c r="BC355" s="171"/>
      <c r="BD355" s="171"/>
      <c r="BE355" s="171"/>
      <c r="BF355" s="171"/>
      <c r="BG355" s="171"/>
      <c r="BH355" s="171"/>
      <c r="BI355" s="171"/>
      <c r="BJ355" s="171"/>
      <c r="BK355" s="171"/>
      <c r="BL355" s="9"/>
    </row>
    <row r="356" spans="2:83" ht="36" customHeight="1" thickBot="1">
      <c r="B356" s="690"/>
      <c r="C356" s="671"/>
      <c r="D356" s="672"/>
      <c r="E356" s="175" t="s">
        <v>15</v>
      </c>
      <c r="F356" s="686"/>
      <c r="G356" s="686"/>
      <c r="H356" s="686"/>
      <c r="I356" s="686"/>
      <c r="J356" s="686"/>
      <c r="K356" s="686"/>
      <c r="L356" s="686"/>
      <c r="M356" s="686"/>
      <c r="N356" s="686"/>
      <c r="O356" s="686"/>
      <c r="P356" s="686"/>
      <c r="Q356" s="687"/>
      <c r="AD356" s="171"/>
      <c r="AE356" s="171"/>
      <c r="AF356" s="171"/>
      <c r="AG356" s="171"/>
      <c r="AH356" s="171"/>
      <c r="AI356" s="171"/>
      <c r="AJ356" s="171"/>
      <c r="AK356" s="171"/>
      <c r="AL356" s="171"/>
      <c r="AM356" s="171"/>
      <c r="AN356" s="171"/>
      <c r="AO356" s="171"/>
      <c r="AP356" s="171"/>
      <c r="AQ356" s="171"/>
      <c r="AR356" s="171"/>
      <c r="AS356" s="171"/>
      <c r="AT356" s="171"/>
      <c r="AU356" s="171"/>
      <c r="AV356" s="171"/>
      <c r="AW356" s="171"/>
      <c r="AX356" s="171"/>
      <c r="AY356" s="171"/>
      <c r="AZ356" s="171"/>
      <c r="BA356" s="171"/>
      <c r="BB356" s="171"/>
      <c r="BC356" s="171"/>
      <c r="BD356" s="171"/>
      <c r="BE356" s="171"/>
      <c r="BF356" s="171"/>
      <c r="BG356" s="171"/>
      <c r="BH356" s="171"/>
      <c r="BI356" s="171"/>
      <c r="BJ356" s="171"/>
      <c r="BK356" s="171"/>
      <c r="BL356" s="9"/>
    </row>
    <row r="357" spans="2:83" s="17" customFormat="1" ht="18" customHeight="1">
      <c r="AD357" s="171"/>
      <c r="AE357" s="171"/>
      <c r="AF357" s="171"/>
      <c r="AG357" s="171"/>
      <c r="AH357" s="171"/>
      <c r="AI357" s="171"/>
      <c r="AJ357" s="171"/>
      <c r="AK357" s="171"/>
      <c r="AL357" s="171"/>
      <c r="AM357" s="171"/>
      <c r="AN357" s="171"/>
      <c r="AO357" s="171"/>
      <c r="AP357" s="171"/>
      <c r="AQ357" s="171"/>
      <c r="AR357" s="171"/>
      <c r="AS357" s="171"/>
      <c r="AT357" s="171"/>
      <c r="AU357" s="171"/>
      <c r="AV357" s="171"/>
      <c r="AW357" s="171"/>
      <c r="AX357" s="171"/>
      <c r="AY357" s="171"/>
      <c r="AZ357" s="171"/>
      <c r="BA357" s="168"/>
      <c r="BB357" s="169"/>
      <c r="BC357" s="169"/>
      <c r="BD357" s="169"/>
      <c r="BE357" s="169"/>
      <c r="BF357" s="169"/>
      <c r="BG357" s="169"/>
      <c r="BH357" s="169"/>
      <c r="BI357" s="169"/>
      <c r="BJ357" s="168"/>
      <c r="BK357" s="168"/>
      <c r="BL357" s="168"/>
      <c r="BM357" s="168"/>
      <c r="BN357" s="168"/>
      <c r="BO357" s="168"/>
      <c r="BP357" s="168"/>
      <c r="BQ357" s="168"/>
      <c r="BR357" s="168"/>
      <c r="BS357" s="168"/>
      <c r="BT357" s="168"/>
      <c r="BU357" s="168"/>
      <c r="BV357" s="168"/>
      <c r="BW357" s="168"/>
      <c r="BX357" s="168"/>
      <c r="BY357" s="168"/>
      <c r="BZ357" s="168"/>
      <c r="CA357" s="168"/>
      <c r="CB357" s="168"/>
      <c r="CC357" s="168"/>
      <c r="CD357" s="168"/>
      <c r="CE357" s="168"/>
    </row>
    <row r="358" spans="2:83" ht="12.75">
      <c r="AD358" s="171"/>
      <c r="AE358" s="171"/>
      <c r="AF358" s="171"/>
      <c r="AG358" s="171"/>
      <c r="AH358" s="171"/>
      <c r="AI358" s="171"/>
      <c r="AJ358" s="171"/>
      <c r="AK358" s="171"/>
      <c r="AL358" s="171"/>
      <c r="AM358" s="171"/>
      <c r="AN358" s="171"/>
      <c r="AO358" s="171"/>
      <c r="AP358" s="171"/>
      <c r="AQ358" s="171"/>
      <c r="AR358" s="171"/>
      <c r="AS358" s="171"/>
      <c r="AT358" s="171"/>
      <c r="AU358" s="171"/>
      <c r="AV358" s="171"/>
      <c r="AW358" s="171"/>
      <c r="AX358" s="171"/>
      <c r="AY358" s="171"/>
      <c r="AZ358" s="171"/>
    </row>
    <row r="359" spans="2:83" ht="12.75">
      <c r="B359" s="1" t="s">
        <v>574</v>
      </c>
      <c r="AD359" s="171"/>
      <c r="AE359" s="171"/>
      <c r="AF359" s="171"/>
      <c r="AG359" s="171"/>
      <c r="AH359" s="171"/>
      <c r="AI359" s="171"/>
      <c r="AJ359" s="171"/>
      <c r="AK359" s="171"/>
      <c r="AL359" s="171"/>
      <c r="AM359" s="171"/>
      <c r="AN359" s="171"/>
      <c r="AO359" s="171"/>
      <c r="AP359" s="171"/>
      <c r="AQ359" s="171"/>
      <c r="AR359" s="171"/>
      <c r="AS359" s="171"/>
      <c r="AT359" s="171"/>
      <c r="AU359" s="171"/>
      <c r="AV359" s="171"/>
      <c r="AW359" s="171"/>
      <c r="AX359" s="171"/>
      <c r="AY359" s="171"/>
      <c r="AZ359" s="171"/>
    </row>
    <row r="360" spans="2:83" ht="14.25">
      <c r="B360" s="212" t="s">
        <v>82</v>
      </c>
      <c r="C360" s="649" t="s">
        <v>484</v>
      </c>
      <c r="D360" s="649"/>
      <c r="E360" s="649"/>
      <c r="F360" s="649"/>
      <c r="G360" s="649"/>
      <c r="H360" s="649"/>
      <c r="I360" s="649"/>
      <c r="J360" s="649"/>
      <c r="K360" s="649"/>
      <c r="L360" s="649"/>
      <c r="M360" s="649"/>
      <c r="N360" s="649"/>
      <c r="O360" s="649"/>
      <c r="P360" s="649"/>
      <c r="Q360" s="649"/>
      <c r="R360" s="649"/>
      <c r="S360" s="649"/>
      <c r="T360" s="649"/>
      <c r="U360" s="649"/>
      <c r="V360" s="649"/>
      <c r="W360" s="649"/>
      <c r="X360" s="649"/>
      <c r="Y360" s="649"/>
      <c r="Z360" s="649"/>
      <c r="AA360" s="649"/>
      <c r="AB360" s="649"/>
      <c r="AC360" s="649"/>
      <c r="AD360" s="168"/>
      <c r="AE360" s="168"/>
      <c r="AF360" s="168"/>
      <c r="AG360" s="168"/>
      <c r="AH360" s="169"/>
      <c r="AI360" s="169"/>
      <c r="AJ360" s="169"/>
      <c r="AK360" s="169"/>
      <c r="AL360" s="169"/>
      <c r="AM360" s="169"/>
      <c r="AN360" s="169"/>
      <c r="AO360" s="169"/>
      <c r="AP360" s="169"/>
      <c r="AQ360" s="168"/>
      <c r="AR360" s="168"/>
      <c r="AS360" s="168"/>
      <c r="AT360" s="168"/>
      <c r="AU360" s="168"/>
      <c r="AV360" s="168"/>
      <c r="AW360" s="168"/>
      <c r="AX360" s="168"/>
      <c r="AY360" s="168"/>
      <c r="AZ360" s="168"/>
    </row>
  </sheetData>
  <mergeCells count="722">
    <mergeCell ref="R347:W347"/>
    <mergeCell ref="X347:Z347"/>
    <mergeCell ref="V73:Y73"/>
    <mergeCell ref="Z73:AA73"/>
    <mergeCell ref="Y64:Z64"/>
    <mergeCell ref="Y65:Z65"/>
    <mergeCell ref="I10:Q10"/>
    <mergeCell ref="R10:AB10"/>
    <mergeCell ref="X124:Y124"/>
    <mergeCell ref="Z124:AA124"/>
    <mergeCell ref="J125:Q125"/>
    <mergeCell ref="R125:U125"/>
    <mergeCell ref="W125:X125"/>
    <mergeCell ref="Z125:AA125"/>
    <mergeCell ref="Y154:Z154"/>
    <mergeCell ref="Y162:Z162"/>
    <mergeCell ref="R163:X163"/>
    <mergeCell ref="Y163:Z163"/>
    <mergeCell ref="R212:U212"/>
    <mergeCell ref="W212:X212"/>
    <mergeCell ref="Z212:AA212"/>
    <mergeCell ref="R213:W213"/>
    <mergeCell ref="X213:Z213"/>
    <mergeCell ref="Y208:Z208"/>
    <mergeCell ref="AH10:AJ10"/>
    <mergeCell ref="B11:H11"/>
    <mergeCell ref="I11:Q11"/>
    <mergeCell ref="R11:AB11"/>
    <mergeCell ref="B3:AC3"/>
    <mergeCell ref="D4:E4"/>
    <mergeCell ref="C8:D8"/>
    <mergeCell ref="F8:G8"/>
    <mergeCell ref="H9:AC9"/>
    <mergeCell ref="AC13:AC14"/>
    <mergeCell ref="J15:K15"/>
    <mergeCell ref="M15:O15"/>
    <mergeCell ref="R15:AB17"/>
    <mergeCell ref="AC15:AC17"/>
    <mergeCell ref="B16:B17"/>
    <mergeCell ref="C16:H17"/>
    <mergeCell ref="I16:I17"/>
    <mergeCell ref="J16:K17"/>
    <mergeCell ref="N16:N17"/>
    <mergeCell ref="B13:H14"/>
    <mergeCell ref="I13:I14"/>
    <mergeCell ref="J13:K14"/>
    <mergeCell ref="N13:N14"/>
    <mergeCell ref="O13:P14"/>
    <mergeCell ref="R13:AB14"/>
    <mergeCell ref="AC19:AC20"/>
    <mergeCell ref="C21:H22"/>
    <mergeCell ref="I21:I22"/>
    <mergeCell ref="J21:K22"/>
    <mergeCell ref="N21:N22"/>
    <mergeCell ref="O21:P22"/>
    <mergeCell ref="AC21:AC22"/>
    <mergeCell ref="O16:P17"/>
    <mergeCell ref="R18:AB22"/>
    <mergeCell ref="C19:H20"/>
    <mergeCell ref="I19:I20"/>
    <mergeCell ref="J19:K20"/>
    <mergeCell ref="N19:N20"/>
    <mergeCell ref="O19:P20"/>
    <mergeCell ref="AC24:AC27"/>
    <mergeCell ref="J26:K26"/>
    <mergeCell ref="X27:Z27"/>
    <mergeCell ref="C28:H31"/>
    <mergeCell ref="I28:I29"/>
    <mergeCell ref="J28:K29"/>
    <mergeCell ref="M28:M29"/>
    <mergeCell ref="N28:P29"/>
    <mergeCell ref="R28:AB28"/>
    <mergeCell ref="AC28:AC31"/>
    <mergeCell ref="C24:H27"/>
    <mergeCell ref="I24:I25"/>
    <mergeCell ref="J24:K25"/>
    <mergeCell ref="M24:M25"/>
    <mergeCell ref="N24:P25"/>
    <mergeCell ref="R24:AB24"/>
    <mergeCell ref="AC33:AC34"/>
    <mergeCell ref="C35:H36"/>
    <mergeCell ref="I35:I36"/>
    <mergeCell ref="J35:K36"/>
    <mergeCell ref="N35:N36"/>
    <mergeCell ref="O35:P36"/>
    <mergeCell ref="AC35:AC36"/>
    <mergeCell ref="J30:K30"/>
    <mergeCell ref="X31:Z31"/>
    <mergeCell ref="B32:H32"/>
    <mergeCell ref="R32:AB38"/>
    <mergeCell ref="C33:H34"/>
    <mergeCell ref="I33:I34"/>
    <mergeCell ref="J33:K34"/>
    <mergeCell ref="N33:N34"/>
    <mergeCell ref="O33:P34"/>
    <mergeCell ref="C37:H38"/>
    <mergeCell ref="I37:I38"/>
    <mergeCell ref="J37:K38"/>
    <mergeCell ref="N37:N38"/>
    <mergeCell ref="O37:P38"/>
    <mergeCell ref="AC37:AC38"/>
    <mergeCell ref="B39:H39"/>
    <mergeCell ref="R39:AB43"/>
    <mergeCell ref="C40:H41"/>
    <mergeCell ref="I40:I41"/>
    <mergeCell ref="J40:K41"/>
    <mergeCell ref="N49:N50"/>
    <mergeCell ref="O49:P50"/>
    <mergeCell ref="N40:N41"/>
    <mergeCell ref="O40:P41"/>
    <mergeCell ref="I45:I46"/>
    <mergeCell ref="J45:K46"/>
    <mergeCell ref="N45:N46"/>
    <mergeCell ref="O45:P46"/>
    <mergeCell ref="C49:H50"/>
    <mergeCell ref="I49:I50"/>
    <mergeCell ref="J49:K50"/>
    <mergeCell ref="AC40:AC41"/>
    <mergeCell ref="C42:H43"/>
    <mergeCell ref="I42:I43"/>
    <mergeCell ref="J42:K43"/>
    <mergeCell ref="N42:N43"/>
    <mergeCell ref="O42:P43"/>
    <mergeCell ref="AC42:AC43"/>
    <mergeCell ref="AC49:AC50"/>
    <mergeCell ref="B51:H52"/>
    <mergeCell ref="I51:I52"/>
    <mergeCell ref="J51:K52"/>
    <mergeCell ref="N51:N52"/>
    <mergeCell ref="O51:P52"/>
    <mergeCell ref="R51:AB52"/>
    <mergeCell ref="AC51:AC52"/>
    <mergeCell ref="AC45:AC46"/>
    <mergeCell ref="C47:H48"/>
    <mergeCell ref="I47:I48"/>
    <mergeCell ref="J47:K48"/>
    <mergeCell ref="N47:N48"/>
    <mergeCell ref="O47:P48"/>
    <mergeCell ref="AC47:AC48"/>
    <mergeCell ref="R44:AB50"/>
    <mergeCell ref="C45:H46"/>
    <mergeCell ref="B53:H53"/>
    <mergeCell ref="I53:Q53"/>
    <mergeCell ref="R53:AB53"/>
    <mergeCell ref="B56:C95"/>
    <mergeCell ref="D56:H62"/>
    <mergeCell ref="S57:AB57"/>
    <mergeCell ref="J59:Q59"/>
    <mergeCell ref="E66:H66"/>
    <mergeCell ref="E67:H67"/>
    <mergeCell ref="E68:H68"/>
    <mergeCell ref="F73:H73"/>
    <mergeCell ref="E74:H79"/>
    <mergeCell ref="E80:H83"/>
    <mergeCell ref="R81:T81"/>
    <mergeCell ref="V81:W81"/>
    <mergeCell ref="D89:H89"/>
    <mergeCell ref="R69:V69"/>
    <mergeCell ref="R70:V70"/>
    <mergeCell ref="R71:V71"/>
    <mergeCell ref="R72:V72"/>
    <mergeCell ref="W69:Z69"/>
    <mergeCell ref="W70:Z70"/>
    <mergeCell ref="W71:Z71"/>
    <mergeCell ref="X72:Y72"/>
    <mergeCell ref="AC59:AC61"/>
    <mergeCell ref="J60:Q60"/>
    <mergeCell ref="E63:H65"/>
    <mergeCell ref="R63:AB63"/>
    <mergeCell ref="AC63:AC65"/>
    <mergeCell ref="J64:Q64"/>
    <mergeCell ref="R64:X64"/>
    <mergeCell ref="J65:Q65"/>
    <mergeCell ref="R65:X65"/>
    <mergeCell ref="AC74:AC79"/>
    <mergeCell ref="S75:U75"/>
    <mergeCell ref="V75:Y75"/>
    <mergeCell ref="Z75:AA75"/>
    <mergeCell ref="J77:Q77"/>
    <mergeCell ref="AC68:AC73"/>
    <mergeCell ref="F69:H69"/>
    <mergeCell ref="F70:H70"/>
    <mergeCell ref="F71:H71"/>
    <mergeCell ref="R77:R78"/>
    <mergeCell ref="S77:U78"/>
    <mergeCell ref="V77:Y77"/>
    <mergeCell ref="Z77:AA77"/>
    <mergeCell ref="J78:Q78"/>
    <mergeCell ref="V78:Y78"/>
    <mergeCell ref="Z78:AA78"/>
    <mergeCell ref="F72:H72"/>
    <mergeCell ref="AC81:AC87"/>
    <mergeCell ref="R82:T82"/>
    <mergeCell ref="V82:W82"/>
    <mergeCell ref="Y82:Z82"/>
    <mergeCell ref="R83:T83"/>
    <mergeCell ref="F84:H84"/>
    <mergeCell ref="J84:Q84"/>
    <mergeCell ref="F86:H88"/>
    <mergeCell ref="R86:X86"/>
    <mergeCell ref="Y86:Z86"/>
    <mergeCell ref="R87:X87"/>
    <mergeCell ref="Y87:Z87"/>
    <mergeCell ref="R88:X88"/>
    <mergeCell ref="Y88:Z88"/>
    <mergeCell ref="R84:T84"/>
    <mergeCell ref="U84:V84"/>
    <mergeCell ref="F85:H85"/>
    <mergeCell ref="J85:Q85"/>
    <mergeCell ref="R85:X85"/>
    <mergeCell ref="Y85:Z85"/>
    <mergeCell ref="AC89:AC95"/>
    <mergeCell ref="E90:H90"/>
    <mergeCell ref="S90:AB90"/>
    <mergeCell ref="E91:H91"/>
    <mergeCell ref="J91:Q91"/>
    <mergeCell ref="E92:H92"/>
    <mergeCell ref="J92:Q92"/>
    <mergeCell ref="E93:H93"/>
    <mergeCell ref="E94:H94"/>
    <mergeCell ref="E95:H95"/>
    <mergeCell ref="B96:C102"/>
    <mergeCell ref="D96:H98"/>
    <mergeCell ref="AC96:AC98"/>
    <mergeCell ref="R97:W97"/>
    <mergeCell ref="X97:Z97"/>
    <mergeCell ref="R98:W98"/>
    <mergeCell ref="X98:Z98"/>
    <mergeCell ref="D99:H102"/>
    <mergeCell ref="AC99:AC102"/>
    <mergeCell ref="R100:W100"/>
    <mergeCell ref="X100:Z100"/>
    <mergeCell ref="R101:W101"/>
    <mergeCell ref="X101:Z101"/>
    <mergeCell ref="B103:C117"/>
    <mergeCell ref="D103:H104"/>
    <mergeCell ref="J107:Q107"/>
    <mergeCell ref="R107:U107"/>
    <mergeCell ref="V107:W107"/>
    <mergeCell ref="E108:H111"/>
    <mergeCell ref="S108:X108"/>
    <mergeCell ref="Y108:Z108"/>
    <mergeCell ref="R109:U109"/>
    <mergeCell ref="V109:W109"/>
    <mergeCell ref="F112:H113"/>
    <mergeCell ref="F114:H115"/>
    <mergeCell ref="F116:H117"/>
    <mergeCell ref="J104:Q104"/>
    <mergeCell ref="D118:H120"/>
    <mergeCell ref="AC118:AC120"/>
    <mergeCell ref="F121:H121"/>
    <mergeCell ref="AC121:AC126"/>
    <mergeCell ref="F122:H122"/>
    <mergeCell ref="E123:E126"/>
    <mergeCell ref="F123:H126"/>
    <mergeCell ref="R124:W124"/>
    <mergeCell ref="AC103:AC117"/>
    <mergeCell ref="R104:S104"/>
    <mergeCell ref="T104:U104"/>
    <mergeCell ref="W104:X104"/>
    <mergeCell ref="E105:H106"/>
    <mergeCell ref="W105:X105"/>
    <mergeCell ref="J106:Q106"/>
    <mergeCell ref="R106:U106"/>
    <mergeCell ref="V106:W106"/>
    <mergeCell ref="E107:H107"/>
    <mergeCell ref="E130:E132"/>
    <mergeCell ref="F130:H132"/>
    <mergeCell ref="J130:Q130"/>
    <mergeCell ref="AC130:AC132"/>
    <mergeCell ref="J131:Q131"/>
    <mergeCell ref="J132:Q132"/>
    <mergeCell ref="J126:Q126"/>
    <mergeCell ref="R126:W126"/>
    <mergeCell ref="J128:Q128"/>
    <mergeCell ref="AC128:AC129"/>
    <mergeCell ref="J129:Q129"/>
    <mergeCell ref="J127:Q127"/>
    <mergeCell ref="E127:E129"/>
    <mergeCell ref="F127:H129"/>
    <mergeCell ref="E137:E140"/>
    <mergeCell ref="F137:H140"/>
    <mergeCell ref="J137:Q137"/>
    <mergeCell ref="AC137:AC140"/>
    <mergeCell ref="J138:Q138"/>
    <mergeCell ref="J139:Q139"/>
    <mergeCell ref="J140:Q140"/>
    <mergeCell ref="E133:E136"/>
    <mergeCell ref="F133:H136"/>
    <mergeCell ref="J133:Q133"/>
    <mergeCell ref="AC133:AC136"/>
    <mergeCell ref="J134:Q134"/>
    <mergeCell ref="J135:Q135"/>
    <mergeCell ref="J136:Q136"/>
    <mergeCell ref="D141:H145"/>
    <mergeCell ref="AC141:AC145"/>
    <mergeCell ref="D146:D165"/>
    <mergeCell ref="F146:H146"/>
    <mergeCell ref="AC146:AC156"/>
    <mergeCell ref="F147:H147"/>
    <mergeCell ref="E148:E156"/>
    <mergeCell ref="AC157:AC165"/>
    <mergeCell ref="R160:AB160"/>
    <mergeCell ref="R161:X161"/>
    <mergeCell ref="Y161:Z161"/>
    <mergeCell ref="F162:H163"/>
    <mergeCell ref="R162:X162"/>
    <mergeCell ref="F148:H152"/>
    <mergeCell ref="R151:AB151"/>
    <mergeCell ref="R152:X152"/>
    <mergeCell ref="Y152:Z152"/>
    <mergeCell ref="F153:H154"/>
    <mergeCell ref="R153:X153"/>
    <mergeCell ref="Y153:Z153"/>
    <mergeCell ref="R154:X154"/>
    <mergeCell ref="F164:H165"/>
    <mergeCell ref="R164:X164"/>
    <mergeCell ref="Y164:Z164"/>
    <mergeCell ref="F155:H156"/>
    <mergeCell ref="Y155:Z155"/>
    <mergeCell ref="E157:E165"/>
    <mergeCell ref="F157:H161"/>
    <mergeCell ref="B176:C178"/>
    <mergeCell ref="D176:H178"/>
    <mergeCell ref="J176:Q176"/>
    <mergeCell ref="AC176:AC178"/>
    <mergeCell ref="J177:Q177"/>
    <mergeCell ref="J178:Q178"/>
    <mergeCell ref="Y171:Z171"/>
    <mergeCell ref="Y172:Z172"/>
    <mergeCell ref="D173:H175"/>
    <mergeCell ref="AC173:AC175"/>
    <mergeCell ref="R174:X174"/>
    <mergeCell ref="Y174:Z174"/>
    <mergeCell ref="D166:D172"/>
    <mergeCell ref="E166:E172"/>
    <mergeCell ref="F166:H170"/>
    <mergeCell ref="AC166:AC172"/>
    <mergeCell ref="R169:AB169"/>
    <mergeCell ref="R170:X170"/>
    <mergeCell ref="Y170:Z170"/>
    <mergeCell ref="F171:H172"/>
    <mergeCell ref="R171:X171"/>
    <mergeCell ref="E185:H187"/>
    <mergeCell ref="R185:W185"/>
    <mergeCell ref="X185:Z185"/>
    <mergeCell ref="AC185:AC187"/>
    <mergeCell ref="D188:H189"/>
    <mergeCell ref="R188:W188"/>
    <mergeCell ref="X188:Z188"/>
    <mergeCell ref="AC188:AC189"/>
    <mergeCell ref="J180:K180"/>
    <mergeCell ref="M180:O180"/>
    <mergeCell ref="S180:AB180"/>
    <mergeCell ref="AC180:AC181"/>
    <mergeCell ref="E182:H184"/>
    <mergeCell ref="AC182:AC184"/>
    <mergeCell ref="R183:W183"/>
    <mergeCell ref="X183:Z183"/>
    <mergeCell ref="B190:H190"/>
    <mergeCell ref="D191:H192"/>
    <mergeCell ref="J192:K192"/>
    <mergeCell ref="M192:O192"/>
    <mergeCell ref="D193:H195"/>
    <mergeCell ref="O193:Q193"/>
    <mergeCell ref="E199:H203"/>
    <mergeCell ref="O200:Q200"/>
    <mergeCell ref="E206:E214"/>
    <mergeCell ref="J212:Q212"/>
    <mergeCell ref="J213:Q213"/>
    <mergeCell ref="F209:H209"/>
    <mergeCell ref="AC193:AC195"/>
    <mergeCell ref="J194:Q194"/>
    <mergeCell ref="J195:Q195"/>
    <mergeCell ref="D196:H198"/>
    <mergeCell ref="O196:Q196"/>
    <mergeCell ref="S196:AB196"/>
    <mergeCell ref="AC196:AC214"/>
    <mergeCell ref="J197:Q197"/>
    <mergeCell ref="S197:AB197"/>
    <mergeCell ref="J198:Q198"/>
    <mergeCell ref="S208:X208"/>
    <mergeCell ref="Z203:AA203"/>
    <mergeCell ref="E204:H205"/>
    <mergeCell ref="O204:Q204"/>
    <mergeCell ref="J205:K205"/>
    <mergeCell ref="M205:O205"/>
    <mergeCell ref="V205:W205"/>
    <mergeCell ref="T200:W200"/>
    <mergeCell ref="X200:Z200"/>
    <mergeCell ref="J201:Q201"/>
    <mergeCell ref="S201:AB201"/>
    <mergeCell ref="J202:Q202"/>
    <mergeCell ref="S202:AB202"/>
    <mergeCell ref="F212:H214"/>
    <mergeCell ref="R209:U209"/>
    <mergeCell ref="V209:W209"/>
    <mergeCell ref="F210:H211"/>
    <mergeCell ref="R210:U210"/>
    <mergeCell ref="O211:Q211"/>
    <mergeCell ref="R211:U211"/>
    <mergeCell ref="F206:H208"/>
    <mergeCell ref="O206:Q206"/>
    <mergeCell ref="R206:U206"/>
    <mergeCell ref="V206:W206"/>
    <mergeCell ref="J207:Q207"/>
    <mergeCell ref="R207:U207"/>
    <mergeCell ref="V207:W207"/>
    <mergeCell ref="J208:Q208"/>
    <mergeCell ref="D215:H218"/>
    <mergeCell ref="AC215:AC226"/>
    <mergeCell ref="O216:Q216"/>
    <mergeCell ref="R216:U216"/>
    <mergeCell ref="W216:X216"/>
    <mergeCell ref="Z216:AA216"/>
    <mergeCell ref="J217:Q217"/>
    <mergeCell ref="R217:W217"/>
    <mergeCell ref="X217:Z217"/>
    <mergeCell ref="J218:Q218"/>
    <mergeCell ref="E219:H222"/>
    <mergeCell ref="R219:AB219"/>
    <mergeCell ref="J220:Q220"/>
    <mergeCell ref="R220:AB222"/>
    <mergeCell ref="J221:Q221"/>
    <mergeCell ref="E223:H226"/>
    <mergeCell ref="R223:AB223"/>
    <mergeCell ref="J224:Q224"/>
    <mergeCell ref="R224:AB226"/>
    <mergeCell ref="J225:Q225"/>
    <mergeCell ref="D227:H230"/>
    <mergeCell ref="AC227:AC236"/>
    <mergeCell ref="S228:AB228"/>
    <mergeCell ref="S229:AB229"/>
    <mergeCell ref="S230:AB230"/>
    <mergeCell ref="E231:H233"/>
    <mergeCell ref="R231:X231"/>
    <mergeCell ref="Y231:Z231"/>
    <mergeCell ref="R232:X232"/>
    <mergeCell ref="Y232:Z232"/>
    <mergeCell ref="Y233:Z233"/>
    <mergeCell ref="E234:H236"/>
    <mergeCell ref="R235:X235"/>
    <mergeCell ref="Y235:Z235"/>
    <mergeCell ref="E246:H247"/>
    <mergeCell ref="O246:Q246"/>
    <mergeCell ref="R246:U246"/>
    <mergeCell ref="R242:U242"/>
    <mergeCell ref="V242:W242"/>
    <mergeCell ref="AC237:AC238"/>
    <mergeCell ref="J238:K238"/>
    <mergeCell ref="M238:N238"/>
    <mergeCell ref="P238:Q238"/>
    <mergeCell ref="D239:H240"/>
    <mergeCell ref="O239:Q239"/>
    <mergeCell ref="S239:AB239"/>
    <mergeCell ref="AC239:AC240"/>
    <mergeCell ref="J240:K240"/>
    <mergeCell ref="M240:O240"/>
    <mergeCell ref="AC242:AC245"/>
    <mergeCell ref="S244:X244"/>
    <mergeCell ref="Y244:Z244"/>
    <mergeCell ref="E245:H245"/>
    <mergeCell ref="R245:U245"/>
    <mergeCell ref="V245:W245"/>
    <mergeCell ref="D264:H271"/>
    <mergeCell ref="J264:Q264"/>
    <mergeCell ref="I265:M265"/>
    <mergeCell ref="K266:Q266"/>
    <mergeCell ref="X250:Z250"/>
    <mergeCell ref="D251:H254"/>
    <mergeCell ref="AC251:AC260"/>
    <mergeCell ref="S252:AB252"/>
    <mergeCell ref="S253:AB253"/>
    <mergeCell ref="S254:AB254"/>
    <mergeCell ref="E255:H257"/>
    <mergeCell ref="R255:X255"/>
    <mergeCell ref="Y255:Z255"/>
    <mergeCell ref="R256:X256"/>
    <mergeCell ref="AC246:AC250"/>
    <mergeCell ref="J247:Q247"/>
    <mergeCell ref="R247:U247"/>
    <mergeCell ref="E248:H250"/>
    <mergeCell ref="J249:Q249"/>
    <mergeCell ref="R249:U249"/>
    <mergeCell ref="W249:X249"/>
    <mergeCell ref="Z249:AA249"/>
    <mergeCell ref="J250:Q250"/>
    <mergeCell ref="R250:W250"/>
    <mergeCell ref="E277:H279"/>
    <mergeCell ref="O277:Q277"/>
    <mergeCell ref="R277:Y277"/>
    <mergeCell ref="Z277:AA277"/>
    <mergeCell ref="D261:H263"/>
    <mergeCell ref="AC277:AC279"/>
    <mergeCell ref="J278:Q278"/>
    <mergeCell ref="J279:Q279"/>
    <mergeCell ref="D272:H273"/>
    <mergeCell ref="AC272:AC273"/>
    <mergeCell ref="J273:K273"/>
    <mergeCell ref="M273:O273"/>
    <mergeCell ref="E274:H276"/>
    <mergeCell ref="O274:Q274"/>
    <mergeCell ref="R274:Y274"/>
    <mergeCell ref="Z274:AA274"/>
    <mergeCell ref="AC274:AC276"/>
    <mergeCell ref="J275:Q275"/>
    <mergeCell ref="T266:AB266"/>
    <mergeCell ref="K267:Q267"/>
    <mergeCell ref="T267:AB267"/>
    <mergeCell ref="I268:M268"/>
    <mergeCell ref="K269:Q269"/>
    <mergeCell ref="L270:Q270"/>
    <mergeCell ref="D280:H282"/>
    <mergeCell ref="O280:Q280"/>
    <mergeCell ref="AC280:AC282"/>
    <mergeCell ref="J281:Q281"/>
    <mergeCell ref="J282:Q282"/>
    <mergeCell ref="B283:C307"/>
    <mergeCell ref="D283:H285"/>
    <mergeCell ref="O283:Q283"/>
    <mergeCell ref="S283:AB283"/>
    <mergeCell ref="AC283:AC285"/>
    <mergeCell ref="B264:C282"/>
    <mergeCell ref="J289:Q289"/>
    <mergeCell ref="S289:AB289"/>
    <mergeCell ref="S290:X290"/>
    <mergeCell ref="Z290:AA290"/>
    <mergeCell ref="S291:X291"/>
    <mergeCell ref="Y291:Z291"/>
    <mergeCell ref="J284:Q284"/>
    <mergeCell ref="S284:AB284"/>
    <mergeCell ref="J285:Q285"/>
    <mergeCell ref="O287:Q287"/>
    <mergeCell ref="T287:W287"/>
    <mergeCell ref="X287:Z287"/>
    <mergeCell ref="J276:Q276"/>
    <mergeCell ref="AC293:AC295"/>
    <mergeCell ref="J294:Q294"/>
    <mergeCell ref="R294:U294"/>
    <mergeCell ref="W294:X294"/>
    <mergeCell ref="Z294:AA294"/>
    <mergeCell ref="J295:Q295"/>
    <mergeCell ref="R295:W295"/>
    <mergeCell ref="E286:H292"/>
    <mergeCell ref="AC286:AC292"/>
    <mergeCell ref="J288:Q288"/>
    <mergeCell ref="X295:Z295"/>
    <mergeCell ref="S288:AB288"/>
    <mergeCell ref="E351:H351"/>
    <mergeCell ref="I351:Q351"/>
    <mergeCell ref="E352:H352"/>
    <mergeCell ref="I352:Q352"/>
    <mergeCell ref="F305:H307"/>
    <mergeCell ref="J305:Q305"/>
    <mergeCell ref="R305:U305"/>
    <mergeCell ref="W305:X305"/>
    <mergeCell ref="Z305:AA305"/>
    <mergeCell ref="R306:W306"/>
    <mergeCell ref="X306:Z306"/>
    <mergeCell ref="E298:E307"/>
    <mergeCell ref="F298:H300"/>
    <mergeCell ref="O298:Q298"/>
    <mergeCell ref="R298:U298"/>
    <mergeCell ref="V298:W298"/>
    <mergeCell ref="J299:Q299"/>
    <mergeCell ref="R299:U299"/>
    <mergeCell ref="V299:W299"/>
    <mergeCell ref="J300:Q300"/>
    <mergeCell ref="S300:X300"/>
    <mergeCell ref="M331:M332"/>
    <mergeCell ref="N331:P332"/>
    <mergeCell ref="R331:AB331"/>
    <mergeCell ref="C360:AC360"/>
    <mergeCell ref="C6:H6"/>
    <mergeCell ref="I6:J6"/>
    <mergeCell ref="K6:U6"/>
    <mergeCell ref="B308:AC308"/>
    <mergeCell ref="D309:H310"/>
    <mergeCell ref="J309:AC309"/>
    <mergeCell ref="J310:AC310"/>
    <mergeCell ref="D311:H311"/>
    <mergeCell ref="R352:AC352"/>
    <mergeCell ref="C353:D356"/>
    <mergeCell ref="E353:H353"/>
    <mergeCell ref="I353:Q353"/>
    <mergeCell ref="E354:H354"/>
    <mergeCell ref="I354:Q354"/>
    <mergeCell ref="R354:AC354"/>
    <mergeCell ref="F355:Q355"/>
    <mergeCell ref="F356:Q356"/>
    <mergeCell ref="B350:B356"/>
    <mergeCell ref="C350:D350"/>
    <mergeCell ref="E350:H350"/>
    <mergeCell ref="J350:Q350"/>
    <mergeCell ref="R350:AC351"/>
    <mergeCell ref="C351:D352"/>
    <mergeCell ref="AC321:AC323"/>
    <mergeCell ref="R322:W322"/>
    <mergeCell ref="X322:Z322"/>
    <mergeCell ref="F324:H326"/>
    <mergeCell ref="R324:W324"/>
    <mergeCell ref="X324:Z324"/>
    <mergeCell ref="AC324:AC326"/>
    <mergeCell ref="E319:H320"/>
    <mergeCell ref="J319:K319"/>
    <mergeCell ref="M319:O319"/>
    <mergeCell ref="S319:AB319"/>
    <mergeCell ref="X334:Z334"/>
    <mergeCell ref="AC327:AC328"/>
    <mergeCell ref="J328:Q328"/>
    <mergeCell ref="D329:H329"/>
    <mergeCell ref="O329:Q329"/>
    <mergeCell ref="S329:AB329"/>
    <mergeCell ref="D330:D347"/>
    <mergeCell ref="E330:H330"/>
    <mergeCell ref="F331:H334"/>
    <mergeCell ref="I331:I332"/>
    <mergeCell ref="J331:K332"/>
    <mergeCell ref="D319:D328"/>
    <mergeCell ref="E327:H328"/>
    <mergeCell ref="J327:Q327"/>
    <mergeCell ref="V340:Y340"/>
    <mergeCell ref="Z340:AA340"/>
    <mergeCell ref="J342:Q342"/>
    <mergeCell ref="R342:R343"/>
    <mergeCell ref="F335:H338"/>
    <mergeCell ref="I335:I336"/>
    <mergeCell ref="J335:K336"/>
    <mergeCell ref="M335:M336"/>
    <mergeCell ref="AC319:AC320"/>
    <mergeCell ref="F321:H323"/>
    <mergeCell ref="R335:AB335"/>
    <mergeCell ref="AC346:AC347"/>
    <mergeCell ref="B309:C347"/>
    <mergeCell ref="E344:H345"/>
    <mergeCell ref="J344:Q344"/>
    <mergeCell ref="AC344:AC345"/>
    <mergeCell ref="J345:Q345"/>
    <mergeCell ref="E346:H347"/>
    <mergeCell ref="I346:I347"/>
    <mergeCell ref="J346:K347"/>
    <mergeCell ref="N346:N347"/>
    <mergeCell ref="O346:P347"/>
    <mergeCell ref="S342:U343"/>
    <mergeCell ref="V342:Y342"/>
    <mergeCell ref="Z342:AA342"/>
    <mergeCell ref="J343:Q343"/>
    <mergeCell ref="V343:Y343"/>
    <mergeCell ref="Z343:AA343"/>
    <mergeCell ref="AC335:AC338"/>
    <mergeCell ref="J337:K337"/>
    <mergeCell ref="X338:Z338"/>
    <mergeCell ref="E339:H343"/>
    <mergeCell ref="AC331:AC334"/>
    <mergeCell ref="J333:K333"/>
    <mergeCell ref="AC339:AC343"/>
    <mergeCell ref="S340:U340"/>
    <mergeCell ref="J316:Q316"/>
    <mergeCell ref="B118:C156"/>
    <mergeCell ref="B157:C175"/>
    <mergeCell ref="B191:C214"/>
    <mergeCell ref="B215:C236"/>
    <mergeCell ref="J241:L241"/>
    <mergeCell ref="AC316:AC318"/>
    <mergeCell ref="J317:Q317"/>
    <mergeCell ref="J318:Q318"/>
    <mergeCell ref="E316:H318"/>
    <mergeCell ref="O311:Q311"/>
    <mergeCell ref="S311:AB311"/>
    <mergeCell ref="Y300:Z300"/>
    <mergeCell ref="F301:H301"/>
    <mergeCell ref="R301:U301"/>
    <mergeCell ref="V301:W301"/>
    <mergeCell ref="F302:H304"/>
    <mergeCell ref="O303:Q303"/>
    <mergeCell ref="R303:U303"/>
    <mergeCell ref="J304:Q304"/>
    <mergeCell ref="R304:U304"/>
    <mergeCell ref="N335:P336"/>
    <mergeCell ref="Y296:Z296"/>
    <mergeCell ref="J297:K297"/>
    <mergeCell ref="M297:O297"/>
    <mergeCell ref="Y297:Z297"/>
    <mergeCell ref="Y292:Z292"/>
    <mergeCell ref="E293:H295"/>
    <mergeCell ref="O293:Q293"/>
    <mergeCell ref="E296:H297"/>
    <mergeCell ref="O296:Q296"/>
    <mergeCell ref="R314:W314"/>
    <mergeCell ref="X314:Z314"/>
    <mergeCell ref="J313:Q313"/>
    <mergeCell ref="E314:H315"/>
    <mergeCell ref="J315:Q315"/>
    <mergeCell ref="R315:W315"/>
    <mergeCell ref="X315:Z315"/>
    <mergeCell ref="E312:H312"/>
    <mergeCell ref="J312:Q312"/>
    <mergeCell ref="J314:Q314"/>
    <mergeCell ref="B179:C189"/>
    <mergeCell ref="D179:H181"/>
    <mergeCell ref="J179:Q179"/>
    <mergeCell ref="X126:Z126"/>
    <mergeCell ref="J262:Q262"/>
    <mergeCell ref="B2:D2"/>
    <mergeCell ref="B237:C263"/>
    <mergeCell ref="O261:Q261"/>
    <mergeCell ref="J263:Q263"/>
    <mergeCell ref="R263:W263"/>
    <mergeCell ref="X263:Z263"/>
    <mergeCell ref="Y256:Z256"/>
    <mergeCell ref="Y257:Z257"/>
    <mergeCell ref="E258:H260"/>
    <mergeCell ref="R259:X259"/>
    <mergeCell ref="Y259:Z259"/>
    <mergeCell ref="D237:H238"/>
    <mergeCell ref="S240:AB240"/>
    <mergeCell ref="E242:H244"/>
    <mergeCell ref="O242:Q242"/>
    <mergeCell ref="J243:Q243"/>
    <mergeCell ref="R243:U243"/>
    <mergeCell ref="V243:W243"/>
    <mergeCell ref="J244:Q244"/>
  </mergeCells>
  <phoneticPr fontId="19"/>
  <conditionalFormatting sqref="Y107:Z107 Y109:Z109 Z174 Y207:Z207 Y209:Z209 Z235 Y243:Z243 Y245:Z245 Z259 Y299:Z299 Y301:Z302">
    <cfRule type="cellIs" dxfId="412" priority="297" stopIfTrue="1" operator="greaterThan">
      <formula>0</formula>
    </cfRule>
  </conditionalFormatting>
  <conditionalFormatting sqref="Y108:Z108 Y208:Z208 Y244:Z244 Y300:Z300">
    <cfRule type="cellIs" dxfId="411" priority="296" stopIfTrue="1" operator="lessThan">
      <formula>550</formula>
    </cfRule>
    <cfRule type="cellIs" dxfId="410" priority="295" stopIfTrue="1" operator="greaterThan">
      <formula>650</formula>
    </cfRule>
  </conditionalFormatting>
  <conditionalFormatting sqref="AH13 AH312">
    <cfRule type="cellIs" dxfId="409" priority="294" stopIfTrue="1" operator="equal">
      <formula>"▼矛盾"</formula>
    </cfRule>
    <cfRule type="cellIs" dxfId="408" priority="292" stopIfTrue="1" operator="greaterThanOrEqual">
      <formula>"●適合"</formula>
    </cfRule>
    <cfRule type="cellIs" dxfId="407" priority="293" stopIfTrue="1" operator="equal">
      <formula>"◆未達"</formula>
    </cfRule>
  </conditionalFormatting>
  <conditionalFormatting sqref="AH16">
    <cfRule type="cellIs" dxfId="406" priority="287" stopIfTrue="1" operator="equal">
      <formula>"◆未達"</formula>
    </cfRule>
    <cfRule type="cellIs" dxfId="405" priority="286" stopIfTrue="1" operator="greaterThanOrEqual">
      <formula>"●適合"</formula>
    </cfRule>
    <cfRule type="cellIs" dxfId="404" priority="288" stopIfTrue="1" operator="equal">
      <formula>"▼矛盾"</formula>
    </cfRule>
  </conditionalFormatting>
  <conditionalFormatting sqref="AH19">
    <cfRule type="cellIs" dxfId="403" priority="281" stopIfTrue="1" operator="equal">
      <formula>"◆未達"</formula>
    </cfRule>
    <cfRule type="cellIs" dxfId="402" priority="282" stopIfTrue="1" operator="equal">
      <formula>"▼矛盾"</formula>
    </cfRule>
    <cfRule type="cellIs" dxfId="401" priority="280" stopIfTrue="1" operator="greaterThanOrEqual">
      <formula>"●適合"</formula>
    </cfRule>
  </conditionalFormatting>
  <conditionalFormatting sqref="AH21">
    <cfRule type="cellIs" dxfId="400" priority="274" stopIfTrue="1" operator="greaterThanOrEqual">
      <formula>"●適合"</formula>
    </cfRule>
    <cfRule type="cellIs" dxfId="399" priority="275" stopIfTrue="1" operator="equal">
      <formula>"◆未達"</formula>
    </cfRule>
    <cfRule type="cellIs" dxfId="398" priority="276" stopIfTrue="1" operator="equal">
      <formula>"▼矛盾"</formula>
    </cfRule>
  </conditionalFormatting>
  <conditionalFormatting sqref="AH24">
    <cfRule type="cellIs" dxfId="397" priority="266" stopIfTrue="1" operator="equal">
      <formula>"◆未達"</formula>
    </cfRule>
    <cfRule type="cellIs" dxfId="396" priority="265" stopIfTrue="1" operator="greaterThanOrEqual">
      <formula>"●適合"</formula>
    </cfRule>
    <cfRule type="cellIs" dxfId="395" priority="267" stopIfTrue="1" operator="equal">
      <formula>"▼矛盾"</formula>
    </cfRule>
  </conditionalFormatting>
  <conditionalFormatting sqref="AH26">
    <cfRule type="cellIs" dxfId="394" priority="269" stopIfTrue="1" operator="equal">
      <formula>"◆未達"</formula>
    </cfRule>
    <cfRule type="cellIs" dxfId="393" priority="268" stopIfTrue="1" operator="greaterThanOrEqual">
      <formula>"●適合"</formula>
    </cfRule>
    <cfRule type="cellIs" dxfId="392" priority="270" stopIfTrue="1" operator="equal">
      <formula>"▼矛盾"</formula>
    </cfRule>
  </conditionalFormatting>
  <conditionalFormatting sqref="AH28">
    <cfRule type="cellIs" dxfId="391" priority="254" stopIfTrue="1" operator="equal">
      <formula>"◆未達"</formula>
    </cfRule>
    <cfRule type="cellIs" dxfId="390" priority="255" stopIfTrue="1" operator="equal">
      <formula>"▼矛盾"</formula>
    </cfRule>
    <cfRule type="cellIs" dxfId="389" priority="253" stopIfTrue="1" operator="greaterThanOrEqual">
      <formula>"●適合"</formula>
    </cfRule>
  </conditionalFormatting>
  <conditionalFormatting sqref="AH30">
    <cfRule type="cellIs" dxfId="388" priority="257" stopIfTrue="1" operator="equal">
      <formula>"◆未達"</formula>
    </cfRule>
    <cfRule type="cellIs" dxfId="387" priority="258" stopIfTrue="1" operator="equal">
      <formula>"▼矛盾"</formula>
    </cfRule>
    <cfRule type="cellIs" dxfId="386" priority="256" stopIfTrue="1" operator="greaterThanOrEqual">
      <formula>"●適合"</formula>
    </cfRule>
  </conditionalFormatting>
  <conditionalFormatting sqref="AH33">
    <cfRule type="cellIs" dxfId="385" priority="245" stopIfTrue="1" operator="equal">
      <formula>"◆未達"</formula>
    </cfRule>
    <cfRule type="cellIs" dxfId="384" priority="246" stopIfTrue="1" operator="equal">
      <formula>"▼矛盾"</formula>
    </cfRule>
    <cfRule type="cellIs" dxfId="383" priority="244" stopIfTrue="1" operator="greaterThanOrEqual">
      <formula>"●適合"</formula>
    </cfRule>
  </conditionalFormatting>
  <conditionalFormatting sqref="AH35">
    <cfRule type="cellIs" dxfId="382" priority="238" stopIfTrue="1" operator="greaterThanOrEqual">
      <formula>"●適合"</formula>
    </cfRule>
    <cfRule type="cellIs" dxfId="381" priority="239" stopIfTrue="1" operator="equal">
      <formula>"◆未達"</formula>
    </cfRule>
    <cfRule type="cellIs" dxfId="380" priority="240" stopIfTrue="1" operator="equal">
      <formula>"▼矛盾"</formula>
    </cfRule>
  </conditionalFormatting>
  <conditionalFormatting sqref="AH37">
    <cfRule type="cellIs" dxfId="379" priority="233" stopIfTrue="1" operator="equal">
      <formula>"◆未達"</formula>
    </cfRule>
    <cfRule type="cellIs" dxfId="378" priority="234" stopIfTrue="1" operator="equal">
      <formula>"▼矛盾"</formula>
    </cfRule>
    <cfRule type="cellIs" dxfId="377" priority="232" stopIfTrue="1" operator="greaterThanOrEqual">
      <formula>"●適合"</formula>
    </cfRule>
  </conditionalFormatting>
  <conditionalFormatting sqref="AH40">
    <cfRule type="cellIs" dxfId="376" priority="227" stopIfTrue="1" operator="equal">
      <formula>"◆未達"</formula>
    </cfRule>
    <cfRule type="cellIs" dxfId="375" priority="228" stopIfTrue="1" operator="equal">
      <formula>"▼矛盾"</formula>
    </cfRule>
    <cfRule type="cellIs" dxfId="374" priority="226" stopIfTrue="1" operator="greaterThanOrEqual">
      <formula>"●適合"</formula>
    </cfRule>
  </conditionalFormatting>
  <conditionalFormatting sqref="AH42">
    <cfRule type="cellIs" dxfId="373" priority="221" stopIfTrue="1" operator="equal">
      <formula>"◆未達"</formula>
    </cfRule>
    <cfRule type="cellIs" dxfId="372" priority="220" stopIfTrue="1" operator="greaterThanOrEqual">
      <formula>"●適合"</formula>
    </cfRule>
    <cfRule type="cellIs" dxfId="371" priority="222" stopIfTrue="1" operator="equal">
      <formula>"▼矛盾"</formula>
    </cfRule>
  </conditionalFormatting>
  <conditionalFormatting sqref="AH45">
    <cfRule type="cellIs" dxfId="370" priority="216" stopIfTrue="1" operator="equal">
      <formula>"▼矛盾"</formula>
    </cfRule>
    <cfRule type="cellIs" dxfId="369" priority="214" stopIfTrue="1" operator="greaterThanOrEqual">
      <formula>"●適合"</formula>
    </cfRule>
    <cfRule type="cellIs" dxfId="368" priority="215" stopIfTrue="1" operator="equal">
      <formula>"◆未達"</formula>
    </cfRule>
  </conditionalFormatting>
  <conditionalFormatting sqref="AH47">
    <cfRule type="cellIs" dxfId="367" priority="209" stopIfTrue="1" operator="equal">
      <formula>"◆未達"</formula>
    </cfRule>
    <cfRule type="cellIs" dxfId="366" priority="210" stopIfTrue="1" operator="equal">
      <formula>"▼矛盾"</formula>
    </cfRule>
    <cfRule type="cellIs" dxfId="365" priority="208" stopIfTrue="1" operator="greaterThanOrEqual">
      <formula>"●適合"</formula>
    </cfRule>
  </conditionalFormatting>
  <conditionalFormatting sqref="AH49">
    <cfRule type="cellIs" dxfId="364" priority="204" stopIfTrue="1" operator="equal">
      <formula>"▼矛盾"</formula>
    </cfRule>
    <cfRule type="cellIs" dxfId="363" priority="202" stopIfTrue="1" operator="greaterThanOrEqual">
      <formula>"●適合"</formula>
    </cfRule>
    <cfRule type="cellIs" dxfId="362" priority="203" stopIfTrue="1" operator="equal">
      <formula>"◆未達"</formula>
    </cfRule>
  </conditionalFormatting>
  <conditionalFormatting sqref="AH51">
    <cfRule type="cellIs" dxfId="361" priority="197" stopIfTrue="1" operator="equal">
      <formula>"◆未達"</formula>
    </cfRule>
    <cfRule type="cellIs" dxfId="360" priority="196" stopIfTrue="1" operator="greaterThanOrEqual">
      <formula>"●適合"</formula>
    </cfRule>
    <cfRule type="cellIs" dxfId="359" priority="198" stopIfTrue="1" operator="equal">
      <formula>"▼矛盾"</formula>
    </cfRule>
  </conditionalFormatting>
  <conditionalFormatting sqref="AH127">
    <cfRule type="cellIs" dxfId="358" priority="69" stopIfTrue="1" operator="equal">
      <formula>"▼矛盾"</formula>
    </cfRule>
    <cfRule type="cellIs" dxfId="357" priority="68" stopIfTrue="1" operator="equal">
      <formula>"◆未達"</formula>
    </cfRule>
    <cfRule type="cellIs" dxfId="356" priority="67" stopIfTrue="1" operator="greaterThanOrEqual">
      <formula>"●適合"</formula>
    </cfRule>
  </conditionalFormatting>
  <conditionalFormatting sqref="AH179">
    <cfRule type="cellIs" dxfId="355" priority="62" stopIfTrue="1" operator="equal">
      <formula>"◆未達"</formula>
    </cfRule>
    <cfRule type="cellIs" dxfId="354" priority="63" stopIfTrue="1" operator="equal">
      <formula>"▼矛盾"</formula>
    </cfRule>
    <cfRule type="cellIs" dxfId="353" priority="61" stopIfTrue="1" operator="greaterThanOrEqual">
      <formula>"●適合"</formula>
    </cfRule>
  </conditionalFormatting>
  <conditionalFormatting sqref="AH206">
    <cfRule type="cellIs" dxfId="352" priority="60" stopIfTrue="1" operator="equal">
      <formula>"▼矛盾"</formula>
    </cfRule>
    <cfRule type="cellIs" dxfId="351" priority="59" stopIfTrue="1" operator="equal">
      <formula>"◆未達"</formula>
    </cfRule>
    <cfRule type="cellIs" dxfId="350" priority="58" stopIfTrue="1" operator="greaterThanOrEqual">
      <formula>"●適合"</formula>
    </cfRule>
  </conditionalFormatting>
  <conditionalFormatting sqref="AH261">
    <cfRule type="cellIs" dxfId="349" priority="55" stopIfTrue="1" operator="greaterThanOrEqual">
      <formula>"●適合"</formula>
    </cfRule>
    <cfRule type="cellIs" dxfId="348" priority="56" stopIfTrue="1" operator="equal">
      <formula>"◆未達"</formula>
    </cfRule>
    <cfRule type="cellIs" dxfId="347" priority="57" stopIfTrue="1" operator="equal">
      <formula>"▼矛盾"</formula>
    </cfRule>
  </conditionalFormatting>
  <conditionalFormatting sqref="AH331">
    <cfRule type="cellIs" dxfId="346" priority="92" stopIfTrue="1" operator="equal">
      <formula>"◆未達"</formula>
    </cfRule>
    <cfRule type="cellIs" dxfId="345" priority="91" stopIfTrue="1" operator="greaterThanOrEqual">
      <formula>"●適合"</formula>
    </cfRule>
    <cfRule type="cellIs" dxfId="344" priority="93" stopIfTrue="1" operator="equal">
      <formula>"▼矛盾"</formula>
    </cfRule>
  </conditionalFormatting>
  <conditionalFormatting sqref="AH333">
    <cfRule type="cellIs" dxfId="343" priority="100" stopIfTrue="1" operator="greaterThanOrEqual">
      <formula>"●適合"</formula>
    </cfRule>
    <cfRule type="cellIs" dxfId="342" priority="101" stopIfTrue="1" operator="equal">
      <formula>"◆未達"</formula>
    </cfRule>
    <cfRule type="cellIs" dxfId="341" priority="102" stopIfTrue="1" operator="equal">
      <formula>"▼矛盾"</formula>
    </cfRule>
  </conditionalFormatting>
  <conditionalFormatting sqref="AH335">
    <cfRule type="cellIs" dxfId="340" priority="10" stopIfTrue="1" operator="greaterThanOrEqual">
      <formula>"●適合"</formula>
    </cfRule>
    <cfRule type="cellIs" dxfId="339" priority="12" stopIfTrue="1" operator="equal">
      <formula>"▼矛盾"</formula>
    </cfRule>
    <cfRule type="cellIs" dxfId="338" priority="11" stopIfTrue="1" operator="equal">
      <formula>"◆未達"</formula>
    </cfRule>
  </conditionalFormatting>
  <conditionalFormatting sqref="AH337">
    <cfRule type="cellIs" dxfId="337" priority="90" stopIfTrue="1" operator="equal">
      <formula>"▼矛盾"</formula>
    </cfRule>
    <cfRule type="cellIs" dxfId="336" priority="89" stopIfTrue="1" operator="equal">
      <formula>"◆未達"</formula>
    </cfRule>
    <cfRule type="cellIs" dxfId="335" priority="88" stopIfTrue="1" operator="greaterThanOrEqual">
      <formula>"●適合"</formula>
    </cfRule>
  </conditionalFormatting>
  <conditionalFormatting sqref="AH346">
    <cfRule type="cellIs" dxfId="334" priority="4" stopIfTrue="1" operator="greaterThanOrEqual">
      <formula>"●適合"</formula>
    </cfRule>
    <cfRule type="cellIs" dxfId="333" priority="5" stopIfTrue="1" operator="equal">
      <formula>"◆未達"</formula>
    </cfRule>
    <cfRule type="cellIs" dxfId="332" priority="6" stopIfTrue="1" operator="equal">
      <formula>"▼矛盾"</formula>
    </cfRule>
  </conditionalFormatting>
  <conditionalFormatting sqref="AH59:AI59">
    <cfRule type="cellIs" dxfId="331" priority="310" stopIfTrue="1" operator="equal">
      <formula>"●適合"</formula>
    </cfRule>
    <cfRule type="cellIs" dxfId="330" priority="311" stopIfTrue="1" operator="equal">
      <formula>"★未達"</formula>
    </cfRule>
    <cfRule type="cellIs" dxfId="329" priority="312" stopIfTrue="1" operator="equal">
      <formula>"▲矛盾"</formula>
    </cfRule>
  </conditionalFormatting>
  <conditionalFormatting sqref="AH142:AI142 AM143:AQ143">
    <cfRule type="cellIs" dxfId="328" priority="192" stopIfTrue="1" operator="equal">
      <formula>"▼矛盾"</formula>
    </cfRule>
    <cfRule type="cellIs" dxfId="327" priority="191" stopIfTrue="1" operator="equal">
      <formula>"◆未達"</formula>
    </cfRule>
    <cfRule type="cellIs" dxfId="326" priority="190" stopIfTrue="1" operator="greaterThanOrEqual">
      <formula>"●適合"</formula>
    </cfRule>
  </conditionalFormatting>
  <conditionalFormatting sqref="AH264:AI265 AM265:AQ265 AQ267:AQ268 AH267:AI271 AM267:AP271 AQ270:AQ271">
    <cfRule type="cellIs" dxfId="325" priority="156" stopIfTrue="1" operator="equal">
      <formula>"▼矛盾"</formula>
    </cfRule>
    <cfRule type="cellIs" dxfId="324" priority="154" stopIfTrue="1" operator="greaterThanOrEqual">
      <formula>"●適合"</formula>
    </cfRule>
    <cfRule type="cellIs" dxfId="323" priority="155" stopIfTrue="1" operator="equal">
      <formula>"◆未達"</formula>
    </cfRule>
  </conditionalFormatting>
  <conditionalFormatting sqref="AH264:AI265 AM266:AQ271 AH267:AI272 AM5:AQ5 AH57:AJ57 AM58:AP58 AH63:AI63 AM64:AQ64 AJ64:AJ65 AH66:AI68 AM69:AQ69 AJ69:AJ72 AM73:AP73 AH75:AJ75 AM76:AQ76 AJ77:AJ78 AH80:AI80 AM81:AR81 AJ81:AJ83 AH89:AI89 AJ90 AM90:AP90 AH96:AI96 AM97:AQ97 AJ97:AJ98 AH99:AI99 AM100:AP100 AJ100:AJ101 AH103:AI103 AM104:AR104 AJ107:AJ109 AM113:AS113 AH118:AI118 AM119:AQ119 AH123:AI123 AM124:AR124 AJ125:AJ126 AH130:AI130 AM131:AQ131 AH133:AI133 AM134:AR134 AH137:AI137 AM138:AR138 AH148:AI150 AJ152:AJ155 AH157:AI159 AJ161:AJ164 AH166:AI168 AJ170:AJ172 AH173:AI173 AJ174 AM174:AQ174 AH176:AI176 AM177:AQ177 AH180:AI180 AH182:AI182 AJ183 AM183:AP183 AH185:AI185 AJ186 AM186:AP186 AH188:AI188 AJ189 AM189:AP189 AH191:AI191 AM192:AQ192 AH193 AI194 AM195:AQ195 AH196 AI197 AM198:AQ198 AH200:AI200 AM201:AQ201 AJ201:AJ202 AH204:AI204 AM205:AQ205 AJ207:AJ209 AH211:AI211 AM212:AQ212 AJ212:AJ213 AH215:AI215 AM216:AQ216 AJ216:AJ217 AH219:AI219 AM220:AP220 AH223:AI223 AM224:AP224 AH227:AI227 AM228:AQ228 AJ231:AJ235 AH237:AI237 AM238:AR238 AH242:AI242 AM243:AQ243 AJ243:AJ245 AH246 AM246:AQ246 AH249:AI249 AM250:AQ250 AH252:AI252 AM253:AQ253 AJ255:AJ257 AJ259 AM273:AQ273 AH275:AJ275 AM276:AQ276 AH278:AJ278 AM279:AQ279 AH281:AI281 AM282:AQ282 AH284:AI284 AM285:AQ285 AH287:AI287 AM288:AQ288 AJ288:AJ290 AH293:AI293 AM294:AQ294 AJ294:AJ297 AH296:AI296 AM297:AQ297 AH298 AJ299:AJ301 AM300:AQ300 AH303:AI303 AM304:AQ304 AJ305:AJ306">
    <cfRule type="cellIs" dxfId="322" priority="298" stopIfTrue="1" operator="greaterThanOrEqual">
      <formula>"●適合"</formula>
    </cfRule>
  </conditionalFormatting>
  <conditionalFormatting sqref="AH314:AI314">
    <cfRule type="cellIs" dxfId="321" priority="33" stopIfTrue="1" operator="equal">
      <formula>"▼矛盾"</formula>
    </cfRule>
    <cfRule type="cellIs" dxfId="320" priority="32" stopIfTrue="1" operator="equal">
      <formula>"◆未達"</formula>
    </cfRule>
    <cfRule type="cellIs" dxfId="319" priority="31" stopIfTrue="1" operator="greaterThanOrEqual">
      <formula>"●適合"</formula>
    </cfRule>
  </conditionalFormatting>
  <conditionalFormatting sqref="AH316:AI316 AM317:AQ317 AH318">
    <cfRule type="cellIs" dxfId="318" priority="79" stopIfTrue="1" operator="greaterThanOrEqual">
      <formula>"●適合"</formula>
    </cfRule>
    <cfRule type="cellIs" dxfId="317" priority="80" stopIfTrue="1" operator="equal">
      <formula>"◆未達"</formula>
    </cfRule>
    <cfRule type="cellIs" dxfId="316" priority="81" stopIfTrue="1" operator="equal">
      <formula>"▼矛盾"</formula>
    </cfRule>
  </conditionalFormatting>
  <conditionalFormatting sqref="AH319:AI319">
    <cfRule type="cellIs" dxfId="315" priority="125" stopIfTrue="1" operator="equal">
      <formula>"◆未達"</formula>
    </cfRule>
    <cfRule type="cellIs" dxfId="314" priority="126" stopIfTrue="1" operator="equal">
      <formula>"▼矛盾"</formula>
    </cfRule>
    <cfRule type="cellIs" dxfId="313" priority="124" stopIfTrue="1" operator="greaterThanOrEqual">
      <formula>"●適合"</formula>
    </cfRule>
  </conditionalFormatting>
  <conditionalFormatting sqref="AH321:AI321">
    <cfRule type="cellIs" dxfId="312" priority="30" stopIfTrue="1" operator="equal">
      <formula>"▼矛盾"</formula>
    </cfRule>
    <cfRule type="cellIs" dxfId="311" priority="29" stopIfTrue="1" operator="equal">
      <formula>"◆未達"</formula>
    </cfRule>
    <cfRule type="cellIs" dxfId="310" priority="28" stopIfTrue="1" operator="greaterThanOrEqual">
      <formula>"●適合"</formula>
    </cfRule>
  </conditionalFormatting>
  <conditionalFormatting sqref="AH324:AI324">
    <cfRule type="cellIs" dxfId="309" priority="16" stopIfTrue="1" operator="greaterThanOrEqual">
      <formula>"●適合"</formula>
    </cfRule>
    <cfRule type="cellIs" dxfId="308" priority="18" stopIfTrue="1" operator="equal">
      <formula>"▼矛盾"</formula>
    </cfRule>
    <cfRule type="cellIs" dxfId="307" priority="17" stopIfTrue="1" operator="equal">
      <formula>"◆未達"</formula>
    </cfRule>
  </conditionalFormatting>
  <conditionalFormatting sqref="AH327:AI327">
    <cfRule type="cellIs" dxfId="306" priority="14" stopIfTrue="1" operator="equal">
      <formula>"◆未達"</formula>
    </cfRule>
    <cfRule type="cellIs" dxfId="305" priority="13" stopIfTrue="1" operator="greaterThanOrEqual">
      <formula>"●適合"</formula>
    </cfRule>
    <cfRule type="cellIs" dxfId="304" priority="15" stopIfTrue="1" operator="equal">
      <formula>"▼矛盾"</formula>
    </cfRule>
  </conditionalFormatting>
  <conditionalFormatting sqref="AH344:AI344">
    <cfRule type="cellIs" dxfId="303" priority="9" stopIfTrue="1" operator="equal">
      <formula>"▼矛盾"</formula>
    </cfRule>
    <cfRule type="cellIs" dxfId="302" priority="8" stopIfTrue="1" operator="equal">
      <formula>"◆未達"</formula>
    </cfRule>
    <cfRule type="cellIs" dxfId="301" priority="7" stopIfTrue="1" operator="greaterThanOrEqual">
      <formula>"●適合"</formula>
    </cfRule>
  </conditionalFormatting>
  <conditionalFormatting sqref="AH340:AJ340 AM341:AQ341 AJ342:AJ343">
    <cfRule type="cellIs" dxfId="300" priority="106" stopIfTrue="1" operator="greaterThanOrEqual">
      <formula>"●適合"</formula>
    </cfRule>
    <cfRule type="cellIs" dxfId="299" priority="107" stopIfTrue="1" operator="equal">
      <formula>"◆未達"</formula>
    </cfRule>
    <cfRule type="cellIs" dxfId="298" priority="108" stopIfTrue="1" operator="equal">
      <formula>"▼矛盾"</formula>
    </cfRule>
  </conditionalFormatting>
  <conditionalFormatting sqref="AI127:AI128">
    <cfRule type="cellIs" dxfId="297" priority="75" stopIfTrue="1" operator="equal">
      <formula>"▼矛盾"</formula>
    </cfRule>
    <cfRule type="cellIs" dxfId="296" priority="74" stopIfTrue="1" operator="equal">
      <formula>"◆未達"</formula>
    </cfRule>
    <cfRule type="cellIs" dxfId="295" priority="73" stopIfTrue="1" operator="greaterThanOrEqual">
      <formula>"●適合"</formula>
    </cfRule>
  </conditionalFormatting>
  <conditionalFormatting sqref="AJ59">
    <cfRule type="cellIs" dxfId="294" priority="152" stopIfTrue="1" operator="equal">
      <formula>"◆未達"</formula>
    </cfRule>
    <cfRule type="cellIs" dxfId="293" priority="153" stopIfTrue="1" operator="equal">
      <formula>"▼矛盾"</formula>
    </cfRule>
    <cfRule type="cellIs" dxfId="292" priority="151" stopIfTrue="1" operator="greaterThanOrEqual">
      <formula>"●適合"</formula>
    </cfRule>
  </conditionalFormatting>
  <conditionalFormatting sqref="AJ105">
    <cfRule type="cellIs" dxfId="291" priority="319" stopIfTrue="1" operator="greaterThanOrEqual">
      <formula>"●適合"</formula>
    </cfRule>
    <cfRule type="cellIs" dxfId="290" priority="320" stopIfTrue="1" operator="equal">
      <formula>"◆過勾配"</formula>
    </cfRule>
    <cfRule type="cellIs" dxfId="289" priority="321" stopIfTrue="1" operator="equal">
      <formula>"▼矛盾"</formula>
    </cfRule>
  </conditionalFormatting>
  <conditionalFormatting sqref="AJ107 AJ207 AJ243 AJ299">
    <cfRule type="cellIs" dxfId="288" priority="303" stopIfTrue="1" operator="equal">
      <formula>"▼矛盾"</formula>
    </cfRule>
    <cfRule type="cellIs" dxfId="287" priority="302" stopIfTrue="1" operator="equal">
      <formula>"◆195未満"</formula>
    </cfRule>
  </conditionalFormatting>
  <conditionalFormatting sqref="AJ109 AJ152 AJ161 AJ170 AJ209 AJ231 AJ245 AJ255 AJ301">
    <cfRule type="cellIs" dxfId="286" priority="306" stopIfTrue="1" operator="equal">
      <formula>"▼矛盾"</formula>
    </cfRule>
    <cfRule type="cellIs" dxfId="285" priority="305" stopIfTrue="1" operator="equal">
      <formula>"◆30超過"</formula>
    </cfRule>
  </conditionalFormatting>
  <conditionalFormatting sqref="AJ112">
    <cfRule type="cellIs" dxfId="284" priority="316" stopIfTrue="1" operator="greaterThanOrEqual">
      <formula>"●適合"</formula>
    </cfRule>
    <cfRule type="cellIs" dxfId="283" priority="317" stopIfTrue="1" operator="equal">
      <formula>"◆寸法"</formula>
    </cfRule>
    <cfRule type="cellIs" dxfId="282" priority="318" stopIfTrue="1" operator="equal">
      <formula>"▼矛盾"</formula>
    </cfRule>
  </conditionalFormatting>
  <conditionalFormatting sqref="AJ124">
    <cfRule type="cellIs" dxfId="281" priority="324" stopIfTrue="1" operator="greaterThan">
      <formula>45</formula>
    </cfRule>
    <cfRule type="cellIs" dxfId="280" priority="322" stopIfTrue="1" operator="lessThanOrEqual">
      <formula>45</formula>
    </cfRule>
    <cfRule type="cellIs" dxfId="279" priority="323" stopIfTrue="1" operator="equal">
      <formula>"■未答"</formula>
    </cfRule>
  </conditionalFormatting>
  <conditionalFormatting sqref="AJ126 AJ213 AJ217 AJ295 AJ306">
    <cfRule type="cellIs" dxfId="278" priority="309" stopIfTrue="1" operator="equal">
      <formula>"高すぎ"</formula>
    </cfRule>
    <cfRule type="cellIs" dxfId="277" priority="308" stopIfTrue="1" operator="equal">
      <formula>"◆低すぎ"</formula>
    </cfRule>
  </conditionalFormatting>
  <conditionalFormatting sqref="AJ263">
    <cfRule type="cellIs" dxfId="276" priority="51" stopIfTrue="1" operator="equal">
      <formula>"▼矛盾"</formula>
    </cfRule>
    <cfRule type="cellIs" dxfId="275" priority="50" stopIfTrue="1" operator="equal">
      <formula>"◆未達"</formula>
    </cfRule>
    <cfRule type="cellIs" dxfId="274" priority="49" stopIfTrue="1" operator="greaterThanOrEqual">
      <formula>"●適合"</formula>
    </cfRule>
  </conditionalFormatting>
  <conditionalFormatting sqref="AJ315:AJ317">
    <cfRule type="cellIs" dxfId="273" priority="76" stopIfTrue="1" operator="greaterThanOrEqual">
      <formula>"●適合"</formula>
    </cfRule>
    <cfRule type="cellIs" dxfId="272" priority="78" stopIfTrue="1" operator="equal">
      <formula>"▼矛盾"</formula>
    </cfRule>
    <cfRule type="cellIs" dxfId="271" priority="77" stopIfTrue="1" operator="equal">
      <formula>"◆未達"</formula>
    </cfRule>
  </conditionalFormatting>
  <conditionalFormatting sqref="AJ322 AJ325">
    <cfRule type="cellIs" dxfId="270" priority="134" stopIfTrue="1" operator="equal">
      <formula>"◆未達"</formula>
    </cfRule>
    <cfRule type="cellIs" dxfId="269" priority="135" stopIfTrue="1" operator="equal">
      <formula>"▼矛盾"</formula>
    </cfRule>
    <cfRule type="cellIs" dxfId="268" priority="133" stopIfTrue="1" operator="greaterThanOrEqual">
      <formula>"●適合"</formula>
    </cfRule>
  </conditionalFormatting>
  <conditionalFormatting sqref="AJ347">
    <cfRule type="cellIs" dxfId="267" priority="1" stopIfTrue="1" operator="greaterThanOrEqual">
      <formula>"●適合"</formula>
    </cfRule>
    <cfRule type="cellIs" dxfId="266" priority="2" stopIfTrue="1" operator="equal">
      <formula>"◆未達"</formula>
    </cfRule>
    <cfRule type="cellIs" dxfId="265" priority="3" stopIfTrue="1" operator="equal">
      <formula>"▼矛盾"</formula>
    </cfRule>
  </conditionalFormatting>
  <conditionalFormatting sqref="AM14:AP14">
    <cfRule type="cellIs" dxfId="264" priority="291" stopIfTrue="1" operator="equal">
      <formula>"▼矛盾"</formula>
    </cfRule>
    <cfRule type="cellIs" dxfId="263" priority="290" stopIfTrue="1" operator="equal">
      <formula>"◆未達"</formula>
    </cfRule>
    <cfRule type="cellIs" dxfId="262" priority="289" stopIfTrue="1" operator="greaterThanOrEqual">
      <formula>"●適合"</formula>
    </cfRule>
  </conditionalFormatting>
  <conditionalFormatting sqref="AM17:AP17">
    <cfRule type="cellIs" dxfId="261" priority="285" stopIfTrue="1" operator="equal">
      <formula>"▼矛盾"</formula>
    </cfRule>
    <cfRule type="cellIs" dxfId="260" priority="284" stopIfTrue="1" operator="equal">
      <formula>"◆未達"</formula>
    </cfRule>
    <cfRule type="cellIs" dxfId="259" priority="283" stopIfTrue="1" operator="greaterThanOrEqual">
      <formula>"●適合"</formula>
    </cfRule>
  </conditionalFormatting>
  <conditionalFormatting sqref="AM20:AP20">
    <cfRule type="cellIs" dxfId="258" priority="277" stopIfTrue="1" operator="greaterThanOrEqual">
      <formula>"●適合"</formula>
    </cfRule>
    <cfRule type="cellIs" dxfId="257" priority="279" stopIfTrue="1" operator="equal">
      <formula>"▼矛盾"</formula>
    </cfRule>
    <cfRule type="cellIs" dxfId="256" priority="278" stopIfTrue="1" operator="equal">
      <formula>"◆未達"</formula>
    </cfRule>
  </conditionalFormatting>
  <conditionalFormatting sqref="AM22:AP22">
    <cfRule type="cellIs" dxfId="255" priority="271" stopIfTrue="1" operator="greaterThanOrEqual">
      <formula>"●適合"</formula>
    </cfRule>
    <cfRule type="cellIs" dxfId="254" priority="272" stopIfTrue="1" operator="equal">
      <formula>"◆未達"</formula>
    </cfRule>
    <cfRule type="cellIs" dxfId="253" priority="273" stopIfTrue="1" operator="equal">
      <formula>"▼矛盾"</formula>
    </cfRule>
  </conditionalFormatting>
  <conditionalFormatting sqref="AM25:AP25">
    <cfRule type="cellIs" dxfId="252" priority="262" stopIfTrue="1" operator="greaterThanOrEqual">
      <formula>"●適合"</formula>
    </cfRule>
    <cfRule type="cellIs" dxfId="251" priority="263" stopIfTrue="1" operator="equal">
      <formula>"◆未達"</formula>
    </cfRule>
    <cfRule type="cellIs" dxfId="250" priority="264" stopIfTrue="1" operator="equal">
      <formula>"▼矛盾"</formula>
    </cfRule>
  </conditionalFormatting>
  <conditionalFormatting sqref="AM27:AP27">
    <cfRule type="cellIs" dxfId="249" priority="261" stopIfTrue="1" operator="equal">
      <formula>"▼矛盾"</formula>
    </cfRule>
    <cfRule type="cellIs" dxfId="248" priority="260" stopIfTrue="1" operator="equal">
      <formula>"◆未達"</formula>
    </cfRule>
    <cfRule type="cellIs" dxfId="247" priority="259" stopIfTrue="1" operator="greaterThanOrEqual">
      <formula>"●適合"</formula>
    </cfRule>
  </conditionalFormatting>
  <conditionalFormatting sqref="AM29:AP29">
    <cfRule type="cellIs" dxfId="246" priority="250" stopIfTrue="1" operator="greaterThanOrEqual">
      <formula>"●適合"</formula>
    </cfRule>
    <cfRule type="cellIs" dxfId="245" priority="251" stopIfTrue="1" operator="equal">
      <formula>"◆未達"</formula>
    </cfRule>
    <cfRule type="cellIs" dxfId="244" priority="252" stopIfTrue="1" operator="equal">
      <formula>"▼矛盾"</formula>
    </cfRule>
  </conditionalFormatting>
  <conditionalFormatting sqref="AM31:AP31">
    <cfRule type="cellIs" dxfId="243" priority="249" stopIfTrue="1" operator="equal">
      <formula>"▼矛盾"</formula>
    </cfRule>
    <cfRule type="cellIs" dxfId="242" priority="248" stopIfTrue="1" operator="equal">
      <formula>"◆未達"</formula>
    </cfRule>
    <cfRule type="cellIs" dxfId="241" priority="247" stopIfTrue="1" operator="greaterThanOrEqual">
      <formula>"●適合"</formula>
    </cfRule>
  </conditionalFormatting>
  <conditionalFormatting sqref="AM34:AP34">
    <cfRule type="cellIs" dxfId="240" priority="243" stopIfTrue="1" operator="equal">
      <formula>"▼矛盾"</formula>
    </cfRule>
    <cfRule type="cellIs" dxfId="239" priority="242" stopIfTrue="1" operator="equal">
      <formula>"◆未達"</formula>
    </cfRule>
    <cfRule type="cellIs" dxfId="238" priority="241" stopIfTrue="1" operator="greaterThanOrEqual">
      <formula>"●適合"</formula>
    </cfRule>
  </conditionalFormatting>
  <conditionalFormatting sqref="AM36:AP36">
    <cfRule type="cellIs" dxfId="237" priority="237" stopIfTrue="1" operator="equal">
      <formula>"▼矛盾"</formula>
    </cfRule>
    <cfRule type="cellIs" dxfId="236" priority="236" stopIfTrue="1" operator="equal">
      <formula>"◆未達"</formula>
    </cfRule>
    <cfRule type="cellIs" dxfId="235" priority="235" stopIfTrue="1" operator="greaterThanOrEqual">
      <formula>"●適合"</formula>
    </cfRule>
  </conditionalFormatting>
  <conditionalFormatting sqref="AM38:AP38">
    <cfRule type="cellIs" dxfId="234" priority="231" stopIfTrue="1" operator="equal">
      <formula>"▼矛盾"</formula>
    </cfRule>
    <cfRule type="cellIs" dxfId="233" priority="229" stopIfTrue="1" operator="greaterThanOrEqual">
      <formula>"●適合"</formula>
    </cfRule>
    <cfRule type="cellIs" dxfId="232" priority="230" stopIfTrue="1" operator="equal">
      <formula>"◆未達"</formula>
    </cfRule>
  </conditionalFormatting>
  <conditionalFormatting sqref="AM41:AP41">
    <cfRule type="cellIs" dxfId="231" priority="225" stopIfTrue="1" operator="equal">
      <formula>"▼矛盾"</formula>
    </cfRule>
    <cfRule type="cellIs" dxfId="230" priority="223" stopIfTrue="1" operator="greaterThanOrEqual">
      <formula>"●適合"</formula>
    </cfRule>
    <cfRule type="cellIs" dxfId="229" priority="224" stopIfTrue="1" operator="equal">
      <formula>"◆未達"</formula>
    </cfRule>
  </conditionalFormatting>
  <conditionalFormatting sqref="AM43:AP43">
    <cfRule type="cellIs" dxfId="228" priority="218" stopIfTrue="1" operator="equal">
      <formula>"◆未達"</formula>
    </cfRule>
    <cfRule type="cellIs" dxfId="227" priority="217" stopIfTrue="1" operator="greaterThanOrEqual">
      <formula>"●適合"</formula>
    </cfRule>
    <cfRule type="cellIs" dxfId="226" priority="219" stopIfTrue="1" operator="equal">
      <formula>"▼矛盾"</formula>
    </cfRule>
  </conditionalFormatting>
  <conditionalFormatting sqref="AM46:AP46">
    <cfRule type="cellIs" dxfId="225" priority="211" stopIfTrue="1" operator="greaterThanOrEqual">
      <formula>"●適合"</formula>
    </cfRule>
    <cfRule type="cellIs" dxfId="224" priority="213" stopIfTrue="1" operator="equal">
      <formula>"▼矛盾"</formula>
    </cfRule>
    <cfRule type="cellIs" dxfId="223" priority="212" stopIfTrue="1" operator="equal">
      <formula>"◆未達"</formula>
    </cfRule>
  </conditionalFormatting>
  <conditionalFormatting sqref="AM48:AP48">
    <cfRule type="cellIs" dxfId="222" priority="205" stopIfTrue="1" operator="greaterThanOrEqual">
      <formula>"●適合"</formula>
    </cfRule>
    <cfRule type="cellIs" dxfId="221" priority="207" stopIfTrue="1" operator="equal">
      <formula>"▼矛盾"</formula>
    </cfRule>
    <cfRule type="cellIs" dxfId="220" priority="206" stopIfTrue="1" operator="equal">
      <formula>"◆未達"</formula>
    </cfRule>
  </conditionalFormatting>
  <conditionalFormatting sqref="AM50:AP50">
    <cfRule type="cellIs" dxfId="219" priority="201" stopIfTrue="1" operator="equal">
      <formula>"▼矛盾"</formula>
    </cfRule>
    <cfRule type="cellIs" dxfId="218" priority="200" stopIfTrue="1" operator="equal">
      <formula>"◆未達"</formula>
    </cfRule>
    <cfRule type="cellIs" dxfId="217" priority="199" stopIfTrue="1" operator="greaterThanOrEqual">
      <formula>"●適合"</formula>
    </cfRule>
  </conditionalFormatting>
  <conditionalFormatting sqref="AM52:AP52">
    <cfRule type="cellIs" dxfId="216" priority="193" stopIfTrue="1" operator="greaterThanOrEqual">
      <formula>"●適合"</formula>
    </cfRule>
    <cfRule type="cellIs" dxfId="215" priority="194" stopIfTrue="1" operator="equal">
      <formula>"◆未達"</formula>
    </cfRule>
    <cfRule type="cellIs" dxfId="214" priority="195" stopIfTrue="1" operator="equal">
      <formula>"▼矛盾"</formula>
    </cfRule>
  </conditionalFormatting>
  <conditionalFormatting sqref="AM334:AP334">
    <cfRule type="cellIs" dxfId="213" priority="117" stopIfTrue="1" operator="equal">
      <formula>"▼矛盾"</formula>
    </cfRule>
    <cfRule type="cellIs" dxfId="212" priority="116" stopIfTrue="1" operator="equal">
      <formula>"◆未達"</formula>
    </cfRule>
    <cfRule type="cellIs" dxfId="211" priority="115" stopIfTrue="1" operator="greaterThanOrEqual">
      <formula>"●適合"</formula>
    </cfRule>
  </conditionalFormatting>
  <conditionalFormatting sqref="AM336:AP336">
    <cfRule type="cellIs" dxfId="210" priority="114" stopIfTrue="1" operator="equal">
      <formula>"▼矛盾"</formula>
    </cfRule>
    <cfRule type="cellIs" dxfId="209" priority="113" stopIfTrue="1" operator="equal">
      <formula>"◆未達"</formula>
    </cfRule>
    <cfRule type="cellIs" dxfId="208" priority="112" stopIfTrue="1" operator="greaterThanOrEqual">
      <formula>"●適合"</formula>
    </cfRule>
  </conditionalFormatting>
  <conditionalFormatting sqref="AM338:AP338">
    <cfRule type="cellIs" dxfId="207" priority="111" stopIfTrue="1" operator="equal">
      <formula>"▼矛盾"</formula>
    </cfRule>
    <cfRule type="cellIs" dxfId="206" priority="110" stopIfTrue="1" operator="equal">
      <formula>"◆未達"</formula>
    </cfRule>
    <cfRule type="cellIs" dxfId="205" priority="109" stopIfTrue="1" operator="greaterThanOrEqual">
      <formula>"●適合"</formula>
    </cfRule>
  </conditionalFormatting>
  <conditionalFormatting sqref="AM347:AP347">
    <cfRule type="cellIs" dxfId="204" priority="83" stopIfTrue="1" operator="equal">
      <formula>"◆未達"</formula>
    </cfRule>
    <cfRule type="cellIs" dxfId="203" priority="82" stopIfTrue="1" operator="greaterThanOrEqual">
      <formula>"●適合"</formula>
    </cfRule>
    <cfRule type="cellIs" dxfId="202" priority="84" stopIfTrue="1" operator="equal">
      <formula>"▼矛盾"</formula>
    </cfRule>
  </conditionalFormatting>
  <conditionalFormatting sqref="AM5:AQ5 AH57:AJ57 AM58:AP58 AH63:AI63 AM64:AQ64 AJ64:AJ65 AH66:AI68 AM69:AQ69 AJ69:AJ72 AM73:AP73 AH75:AJ75 AM76:AQ76 AJ77:AJ78 AH80:AI80 AM81:AR81 AJ81:AJ83 AH89:AI89 AJ90 AM90:AP90 AH96:AI96 AM97:AQ97 AJ97:AJ98 AH99:AI99 AM100:AP100 AJ100:AJ101 AH103:AI103 AM104:AR104 AJ108 AM113:AS113 AH118:AI118 AM119:AQ119 AH123:AI123 AM124:AR124 AJ125 AH130:AI130 AM131:AQ131 AH133:AI133 AM134:AR134 AH137:AI137 AM138:AR138 AH148:AI150 AJ153:AJ155 AH157:AI159 AJ162:AJ164 AH166:AI168 AJ171:AJ172 AH173:AI173 AJ174 AM174:AQ174 AH176:AI176 AM177:AQ177 AH180:AI180 AH182:AI182 AJ183 AM183:AP183 AH185:AI185 AJ186 AM186:AP186 AH188:AI188 AJ189 AM189:AP189 AH191:AI191 AM192:AQ192 AH193 AI194 AM195:AQ195 AH196 AI197 AM198:AQ198 AH200:AI200 AM201:AQ201 AJ201:AJ202 AH204:AI204 AM205:AQ205 AJ208 AH211:AI211 AJ212 AM212:AQ212 AH215:AI215 AJ216 AM216:AQ216 AH219:AI219 AM220:AP220 AH223:AI223 AM224:AP224 AH227:AI227 AM228:AQ228 AJ232:AJ235 AH237:AI237 AM238:AR238 AH242:AI242 AM243:AQ243 AJ244 AH246 AM246:AQ246 AH249:AI249 AM250:AQ250 AH252:AI252 AM253:AQ253 AJ256:AJ257 AJ259 AH264:AI265 AM266:AQ271 AH267:AI272 AM273:AQ273 AH275:AJ275 AM276:AQ276 AH278:AJ278 AM279:AQ279 AH281:AI281 AM282:AQ282 AH284:AI284 AM285:AQ285 AH287:AI287 AM288:AQ288 AJ288:AJ290 AH293:AI293 AJ294 AM294:AQ294 AH296:AI296 AJ296:AJ297 AM297:AQ297 AH298 AJ300 AM300:AQ300 AH303:AI303 AM304:AQ304 AJ305">
    <cfRule type="cellIs" dxfId="201" priority="299" stopIfTrue="1" operator="equal">
      <formula>"◆未達"</formula>
    </cfRule>
    <cfRule type="cellIs" dxfId="200" priority="300" stopIfTrue="1" operator="equal">
      <formula>"▼矛盾"</formula>
    </cfRule>
  </conditionalFormatting>
  <conditionalFormatting sqref="AM128:AQ128">
    <cfRule type="cellIs" dxfId="199" priority="72" stopIfTrue="1" operator="equal">
      <formula>"▼矛盾"</formula>
    </cfRule>
    <cfRule type="cellIs" dxfId="198" priority="71" stopIfTrue="1" operator="equal">
      <formula>"◆未達"</formula>
    </cfRule>
    <cfRule type="cellIs" dxfId="197" priority="70" stopIfTrue="1" operator="greaterThanOrEqual">
      <formula>"●適合"</formula>
    </cfRule>
  </conditionalFormatting>
  <conditionalFormatting sqref="AM158:AQ158">
    <cfRule type="cellIs" dxfId="196" priority="172" stopIfTrue="1" operator="greaterThanOrEqual">
      <formula>"●適合"</formula>
    </cfRule>
    <cfRule type="cellIs" dxfId="195" priority="174" stopIfTrue="1" operator="equal">
      <formula>"▼矛盾"</formula>
    </cfRule>
    <cfRule type="cellIs" dxfId="194" priority="173" stopIfTrue="1" operator="equal">
      <formula>"◆未達"</formula>
    </cfRule>
  </conditionalFormatting>
  <conditionalFormatting sqref="AM167:AQ167">
    <cfRule type="cellIs" dxfId="193" priority="163" stopIfTrue="1" operator="greaterThanOrEqual">
      <formula>"●適合"</formula>
    </cfRule>
    <cfRule type="cellIs" dxfId="192" priority="164" stopIfTrue="1" operator="equal">
      <formula>"◆未達"</formula>
    </cfRule>
    <cfRule type="cellIs" dxfId="191" priority="165" stopIfTrue="1" operator="equal">
      <formula>"▼矛盾"</formula>
    </cfRule>
  </conditionalFormatting>
  <conditionalFormatting sqref="AM180:AQ180">
    <cfRule type="cellIs" dxfId="190" priority="65" stopIfTrue="1" operator="equal">
      <formula>"◆未達"</formula>
    </cfRule>
    <cfRule type="cellIs" dxfId="189" priority="66" stopIfTrue="1" operator="equal">
      <formula>"▼矛盾"</formula>
    </cfRule>
    <cfRule type="cellIs" dxfId="188" priority="64" stopIfTrue="1" operator="greaterThanOrEqual">
      <formula>"●適合"</formula>
    </cfRule>
  </conditionalFormatting>
  <conditionalFormatting sqref="AM262:AQ262">
    <cfRule type="cellIs" dxfId="187" priority="53" stopIfTrue="1" operator="equal">
      <formula>"◆未達"</formula>
    </cfRule>
    <cfRule type="cellIs" dxfId="186" priority="54" stopIfTrue="1" operator="equal">
      <formula>"▼矛盾"</formula>
    </cfRule>
    <cfRule type="cellIs" dxfId="185" priority="52" stopIfTrue="1" operator="greaterThanOrEqual">
      <formula>"●適合"</formula>
    </cfRule>
  </conditionalFormatting>
  <conditionalFormatting sqref="AM313:AQ313">
    <cfRule type="cellIs" dxfId="184" priority="42" stopIfTrue="1" operator="equal">
      <formula>"▼矛盾"</formula>
    </cfRule>
    <cfRule type="cellIs" dxfId="183" priority="41" stopIfTrue="1" operator="equal">
      <formula>"◆未達"</formula>
    </cfRule>
    <cfRule type="cellIs" dxfId="182" priority="40" stopIfTrue="1" operator="greaterThanOrEqual">
      <formula>"●適合"</formula>
    </cfRule>
  </conditionalFormatting>
  <conditionalFormatting sqref="AM315:AQ315">
    <cfRule type="cellIs" dxfId="181" priority="35" stopIfTrue="1" operator="equal">
      <formula>"◆未達"</formula>
    </cfRule>
    <cfRule type="cellIs" dxfId="180" priority="36" stopIfTrue="1" operator="equal">
      <formula>"▼矛盾"</formula>
    </cfRule>
    <cfRule type="cellIs" dxfId="179" priority="34" stopIfTrue="1" operator="greaterThanOrEqual">
      <formula>"●適合"</formula>
    </cfRule>
  </conditionalFormatting>
  <conditionalFormatting sqref="AM320:AQ320">
    <cfRule type="cellIs" dxfId="178" priority="132" stopIfTrue="1" operator="equal">
      <formula>"▼矛盾"</formula>
    </cfRule>
    <cfRule type="cellIs" dxfId="177" priority="130" stopIfTrue="1" operator="greaterThanOrEqual">
      <formula>"●適合"</formula>
    </cfRule>
    <cfRule type="cellIs" dxfId="176" priority="131" stopIfTrue="1" operator="equal">
      <formula>"◆未達"</formula>
    </cfRule>
  </conditionalFormatting>
  <conditionalFormatting sqref="AM322:AQ322">
    <cfRule type="cellIs" dxfId="175" priority="25" stopIfTrue="1" operator="greaterThanOrEqual">
      <formula>"●適合"</formula>
    </cfRule>
    <cfRule type="cellIs" dxfId="174" priority="26" stopIfTrue="1" operator="equal">
      <formula>"◆未達"</formula>
    </cfRule>
    <cfRule type="cellIs" dxfId="173" priority="27" stopIfTrue="1" operator="equal">
      <formula>"▼矛盾"</formula>
    </cfRule>
  </conditionalFormatting>
  <conditionalFormatting sqref="AM325:AQ325">
    <cfRule type="cellIs" dxfId="172" priority="22" stopIfTrue="1" operator="greaterThanOrEqual">
      <formula>"●適合"</formula>
    </cfRule>
    <cfRule type="cellIs" dxfId="171" priority="23" stopIfTrue="1" operator="equal">
      <formula>"◆未達"</formula>
    </cfRule>
    <cfRule type="cellIs" dxfId="170" priority="24" stopIfTrue="1" operator="equal">
      <formula>"▼矛盾"</formula>
    </cfRule>
  </conditionalFormatting>
  <conditionalFormatting sqref="AM328:AQ328">
    <cfRule type="cellIs" dxfId="169" priority="19" stopIfTrue="1" operator="greaterThanOrEqual">
      <formula>"●適合"</formula>
    </cfRule>
    <cfRule type="cellIs" dxfId="168" priority="21" stopIfTrue="1" operator="equal">
      <formula>"▼矛盾"</formula>
    </cfRule>
    <cfRule type="cellIs" dxfId="167" priority="20" stopIfTrue="1" operator="equal">
      <formula>"◆未達"</formula>
    </cfRule>
  </conditionalFormatting>
  <conditionalFormatting sqref="AM331:AQ331">
    <cfRule type="cellIs" dxfId="166" priority="96" stopIfTrue="1" operator="equal">
      <formula>"▼矛盾"</formula>
    </cfRule>
    <cfRule type="cellIs" dxfId="165" priority="95" stopIfTrue="1" operator="equal">
      <formula>"◆未達"</formula>
    </cfRule>
    <cfRule type="cellIs" dxfId="164" priority="94" stopIfTrue="1" operator="greaterThanOrEqual">
      <formula>"●適合"</formula>
    </cfRule>
  </conditionalFormatting>
  <conditionalFormatting sqref="AM345:AQ345">
    <cfRule type="cellIs" dxfId="163" priority="103" stopIfTrue="1" operator="greaterThanOrEqual">
      <formula>"●適合"</formula>
    </cfRule>
    <cfRule type="cellIs" dxfId="162" priority="104" stopIfTrue="1" operator="equal">
      <formula>"◆未達"</formula>
    </cfRule>
    <cfRule type="cellIs" dxfId="161" priority="105" stopIfTrue="1" operator="equal">
      <formula>"▼矛盾"</formula>
    </cfRule>
  </conditionalFormatting>
  <conditionalFormatting sqref="AM149:AR149">
    <cfRule type="cellIs" dxfId="160" priority="178" stopIfTrue="1" operator="greaterThanOrEqual">
      <formula>"●適合"</formula>
    </cfRule>
    <cfRule type="cellIs" dxfId="159" priority="180" stopIfTrue="1" operator="equal">
      <formula>"▼矛盾"</formula>
    </cfRule>
    <cfRule type="cellIs" dxfId="158" priority="179" stopIfTrue="1" operator="equal">
      <formula>"◆未達"</formula>
    </cfRule>
  </conditionalFormatting>
  <conditionalFormatting sqref="AM151:AR151">
    <cfRule type="cellIs" dxfId="157" priority="185" stopIfTrue="1" operator="equal">
      <formula>"◆未達"</formula>
    </cfRule>
    <cfRule type="cellIs" dxfId="156" priority="186" stopIfTrue="1" operator="equal">
      <formula>"▼矛盾"</formula>
    </cfRule>
    <cfRule type="cellIs" dxfId="155" priority="184" stopIfTrue="1" operator="greaterThanOrEqual">
      <formula>"●適合"</formula>
    </cfRule>
  </conditionalFormatting>
  <conditionalFormatting sqref="AM160:AR160">
    <cfRule type="cellIs" dxfId="154" priority="167" stopIfTrue="1" operator="equal">
      <formula>"◆未達"</formula>
    </cfRule>
    <cfRule type="cellIs" dxfId="153" priority="168" stopIfTrue="1" operator="equal">
      <formula>"▼矛盾"</formula>
    </cfRule>
    <cfRule type="cellIs" dxfId="152" priority="166" stopIfTrue="1" operator="greaterThanOrEqual">
      <formula>"●適合"</formula>
    </cfRule>
  </conditionalFormatting>
  <conditionalFormatting sqref="AM169:AR169">
    <cfRule type="cellIs" dxfId="151" priority="159" stopIfTrue="1" operator="equal">
      <formula>"▼矛盾"</formula>
    </cfRule>
    <cfRule type="cellIs" dxfId="150" priority="158" stopIfTrue="1" operator="equal">
      <formula>"◆未達"</formula>
    </cfRule>
    <cfRule type="cellIs" dxfId="149" priority="157" stopIfTrue="1" operator="greaterThanOrEqual">
      <formula>"●適合"</formula>
    </cfRule>
  </conditionalFormatting>
  <conditionalFormatting sqref="AM60:AT60">
    <cfRule type="cellIs" dxfId="148" priority="145" stopIfTrue="1" operator="greaterThanOrEqual">
      <formula>"●適合"</formula>
    </cfRule>
    <cfRule type="cellIs" dxfId="147" priority="147" stopIfTrue="1" operator="equal">
      <formula>"▼矛盾"</formula>
    </cfRule>
    <cfRule type="cellIs" dxfId="146" priority="146" stopIfTrue="1" operator="equal">
      <formula>"◆未達"</formula>
    </cfRule>
  </conditionalFormatting>
  <conditionalFormatting sqref="AM92:AT92">
    <cfRule type="cellIs" dxfId="145" priority="138" stopIfTrue="1" operator="equal">
      <formula>"▼矛盾"</formula>
    </cfRule>
    <cfRule type="cellIs" dxfId="144" priority="137" stopIfTrue="1" operator="equal">
      <formula>"◆未達"</formula>
    </cfRule>
    <cfRule type="cellIs" dxfId="143" priority="136" stopIfTrue="1" operator="greaterThanOrEqual">
      <formula>"●適合"</formula>
    </cfRule>
  </conditionalFormatting>
  <conditionalFormatting sqref="AQ57">
    <cfRule type="cellIs" dxfId="142" priority="313" stopIfTrue="1" operator="greaterThanOrEqual">
      <formula>"●適合"</formula>
    </cfRule>
    <cfRule type="cellIs" dxfId="141" priority="314" stopIfTrue="1" operator="equal">
      <formula>"◆未達"</formula>
    </cfRule>
    <cfRule type="cellIs" dxfId="140" priority="315" stopIfTrue="1" operator="lessThanOrEqual">
      <formula>"▼矛盾"</formula>
    </cfRule>
  </conditionalFormatting>
  <pageMargins left="0.55118110236220474" right="0.15748031496062992" top="0.39370078740157483" bottom="0.23622047244094491" header="0.27559055118110237" footer="0.15748031496062992"/>
  <pageSetup paperSize="9" scale="70" fitToWidth="0" fitToHeight="0" orientation="portrait" r:id="rId1"/>
  <headerFooter alignWithMargins="0"/>
  <rowBreaks count="6" manualBreakCount="6">
    <brk id="52" min="1" max="28" man="1"/>
    <brk id="95" min="1" max="28" man="1"/>
    <brk id="156" min="1" max="28" man="1"/>
    <brk id="214" min="1" max="28" man="1"/>
    <brk id="263" min="1" max="28" man="1"/>
    <brk id="307" min="1"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262"/>
  <sheetViews>
    <sheetView view="pageBreakPreview" topLeftCell="B5" zoomScale="80" zoomScaleNormal="100" zoomScaleSheetLayoutView="80" workbookViewId="0">
      <selection activeCell="T130" sqref="T129:T130"/>
    </sheetView>
  </sheetViews>
  <sheetFormatPr defaultColWidth="9" defaultRowHeight="12"/>
  <cols>
    <col min="1" max="1" width="8" style="1" hidden="1" customWidth="1"/>
    <col min="2" max="3" width="4.625" style="1" customWidth="1"/>
    <col min="4" max="4" width="2.625" style="1" customWidth="1"/>
    <col min="5" max="6" width="4.625" style="1" customWidth="1"/>
    <col min="7" max="7" width="2.625" style="1" customWidth="1"/>
    <col min="8" max="8" width="28.625" style="1" customWidth="1"/>
    <col min="9" max="17" width="3.375" style="1" customWidth="1"/>
    <col min="18" max="28" width="3.125" style="1" customWidth="1"/>
    <col min="29" max="29" width="10.75" style="1" customWidth="1"/>
    <col min="30" max="30" width="2.375" style="1" customWidth="1"/>
    <col min="31" max="32" width="3" style="1" customWidth="1"/>
    <col min="33" max="33" width="7" style="1" customWidth="1"/>
    <col min="34" max="34" width="9.5" style="2" customWidth="1"/>
    <col min="35" max="35" width="1.75" style="2" customWidth="1"/>
    <col min="36" max="36" width="10.5" style="2" customWidth="1"/>
    <col min="37" max="42" width="5.875" style="2" customWidth="1"/>
    <col min="43" max="43" width="5.875" style="1" customWidth="1"/>
    <col min="44" max="47" width="5.375" style="1" customWidth="1"/>
    <col min="48" max="56" width="9" style="1"/>
    <col min="57" max="57" width="9" style="2"/>
    <col min="58" max="58" width="9" style="1"/>
    <col min="59" max="66" width="9" style="2"/>
    <col min="67" max="16384" width="9" style="1"/>
  </cols>
  <sheetData>
    <row r="1" spans="2:88">
      <c r="I1" s="1">
        <v>26</v>
      </c>
      <c r="R1" s="1">
        <v>29</v>
      </c>
      <c r="AC1" s="1">
        <v>10</v>
      </c>
    </row>
    <row r="2" spans="2:88" ht="19.5" customHeight="1">
      <c r="B2" s="513" t="s">
        <v>578</v>
      </c>
      <c r="C2" s="514"/>
      <c r="D2" s="515"/>
      <c r="E2" s="300"/>
      <c r="H2" s="3"/>
      <c r="I2" s="4"/>
      <c r="J2" s="4"/>
      <c r="K2" s="4"/>
      <c r="L2" s="4"/>
      <c r="M2" s="4"/>
      <c r="N2" s="4"/>
      <c r="O2" s="4"/>
      <c r="P2" s="4"/>
      <c r="Q2" s="4"/>
      <c r="AB2" s="9"/>
      <c r="AC2" s="211" t="s">
        <v>595</v>
      </c>
    </row>
    <row r="3" spans="2:88" ht="35.25" customHeight="1">
      <c r="B3" s="972" t="s">
        <v>575</v>
      </c>
      <c r="C3" s="973"/>
      <c r="D3" s="973"/>
      <c r="E3" s="973"/>
      <c r="F3" s="973"/>
      <c r="G3" s="973"/>
      <c r="H3" s="973"/>
      <c r="I3" s="973"/>
      <c r="J3" s="973"/>
      <c r="K3" s="973"/>
      <c r="L3" s="973"/>
      <c r="M3" s="973"/>
      <c r="N3" s="973"/>
      <c r="O3" s="973"/>
      <c r="P3" s="973"/>
      <c r="Q3" s="973"/>
      <c r="R3" s="973"/>
      <c r="S3" s="973"/>
      <c r="T3" s="973"/>
      <c r="U3" s="973"/>
      <c r="V3" s="973"/>
      <c r="W3" s="973"/>
      <c r="X3" s="973"/>
      <c r="Y3" s="973"/>
      <c r="Z3" s="973"/>
      <c r="AA3" s="973"/>
      <c r="AB3" s="973"/>
      <c r="AC3" s="973"/>
    </row>
    <row r="4" spans="2:88" ht="9.75" customHeight="1">
      <c r="B4" s="5"/>
      <c r="C4" s="5"/>
      <c r="D4" s="934"/>
      <c r="E4" s="981"/>
      <c r="F4" s="198"/>
      <c r="G4" s="198"/>
      <c r="H4" s="201"/>
      <c r="AD4" s="9"/>
      <c r="AE4" s="9"/>
      <c r="AF4" s="9"/>
      <c r="AG4" s="9"/>
      <c r="AH4" s="6"/>
      <c r="AI4" s="6"/>
      <c r="AJ4" s="6"/>
      <c r="AK4" s="6"/>
      <c r="AL4" s="6"/>
      <c r="AM4" s="6"/>
      <c r="AN4" s="6"/>
      <c r="AO4" s="6"/>
      <c r="AP4" s="6"/>
      <c r="AQ4" s="9"/>
      <c r="AR4" s="9"/>
      <c r="AS4" s="9"/>
      <c r="AT4" s="9"/>
      <c r="AU4" s="9"/>
      <c r="AV4" s="9"/>
      <c r="AW4" s="9"/>
      <c r="AX4" s="9"/>
      <c r="AY4" s="9"/>
      <c r="AZ4" s="9"/>
      <c r="BA4" s="9"/>
      <c r="BB4" s="9"/>
      <c r="BC4" s="9"/>
      <c r="BD4" s="9"/>
      <c r="BE4" s="6"/>
      <c r="BF4" s="9"/>
      <c r="BG4" s="6"/>
      <c r="BH4" s="6"/>
      <c r="BI4" s="6"/>
      <c r="BJ4" s="6"/>
      <c r="BK4" s="6"/>
      <c r="BL4" s="6"/>
      <c r="BM4" s="6"/>
      <c r="BN4" s="6"/>
      <c r="BO4" s="9"/>
      <c r="BP4" s="9"/>
      <c r="BQ4" s="9"/>
      <c r="BR4" s="9"/>
      <c r="BS4" s="9"/>
      <c r="BT4" s="9"/>
      <c r="BU4" s="9"/>
      <c r="BV4" s="9"/>
      <c r="BW4" s="9"/>
      <c r="BX4" s="9"/>
      <c r="BY4" s="9"/>
      <c r="BZ4" s="9"/>
      <c r="CA4" s="9"/>
      <c r="CB4" s="9"/>
      <c r="CC4" s="9"/>
      <c r="CD4" s="9"/>
      <c r="CE4" s="9"/>
      <c r="CF4" s="9"/>
      <c r="CG4" s="9"/>
      <c r="CH4" s="9"/>
      <c r="CI4" s="9"/>
      <c r="CJ4" s="9"/>
    </row>
    <row r="5" spans="2:88" ht="28.5" customHeight="1" thickBot="1">
      <c r="B5" s="10" t="s">
        <v>411</v>
      </c>
      <c r="C5" s="11"/>
      <c r="D5" s="12"/>
      <c r="E5" s="12"/>
      <c r="H5" s="13"/>
      <c r="AC5" s="14"/>
      <c r="AM5" s="15" t="s">
        <v>64</v>
      </c>
      <c r="AN5" s="15" t="s">
        <v>65</v>
      </c>
      <c r="AO5" s="15" t="s">
        <v>66</v>
      </c>
      <c r="AP5" s="15" t="s">
        <v>67</v>
      </c>
      <c r="AQ5" s="16" t="s">
        <v>410</v>
      </c>
    </row>
    <row r="6" spans="2:88" ht="20.100000000000001" customHeight="1" thickBot="1">
      <c r="B6" s="200" t="s">
        <v>362</v>
      </c>
      <c r="C6" s="851" t="s">
        <v>70</v>
      </c>
      <c r="D6" s="982"/>
      <c r="E6" s="199" t="s">
        <v>409</v>
      </c>
      <c r="F6" s="851" t="s">
        <v>71</v>
      </c>
      <c r="G6" s="967"/>
      <c r="H6" s="6"/>
      <c r="I6" s="198"/>
      <c r="J6" s="198"/>
      <c r="K6" s="198"/>
      <c r="L6" s="198"/>
      <c r="M6" s="198"/>
      <c r="N6" s="198"/>
      <c r="O6" s="198"/>
      <c r="P6" s="198"/>
      <c r="Q6" s="198"/>
      <c r="AD6" s="9"/>
      <c r="AE6" s="9"/>
      <c r="AF6" s="9"/>
      <c r="AG6" s="9"/>
      <c r="AH6" s="6"/>
      <c r="AI6" s="6"/>
      <c r="AJ6" s="6"/>
      <c r="AK6" s="6"/>
      <c r="AL6" s="6"/>
      <c r="AM6" s="6"/>
      <c r="AN6" s="6"/>
      <c r="AO6" s="6"/>
      <c r="AP6" s="6"/>
      <c r="AQ6" s="9"/>
      <c r="AR6" s="9"/>
      <c r="AS6" s="9"/>
      <c r="AT6" s="9"/>
      <c r="AU6" s="9"/>
      <c r="AV6" s="9"/>
      <c r="AW6" s="9"/>
      <c r="AX6" s="9"/>
      <c r="AY6" s="9"/>
      <c r="AZ6" s="9"/>
      <c r="BA6" s="9"/>
      <c r="BB6" s="9"/>
      <c r="BC6" s="9"/>
      <c r="BD6" s="9"/>
      <c r="BE6" s="6"/>
      <c r="BF6" s="9"/>
      <c r="BG6" s="6"/>
      <c r="BH6" s="6"/>
      <c r="BI6" s="6"/>
      <c r="BJ6" s="6"/>
      <c r="BK6" s="6"/>
      <c r="BL6" s="6"/>
      <c r="BM6" s="6"/>
      <c r="BN6" s="6"/>
      <c r="BO6" s="9"/>
      <c r="BP6" s="9"/>
      <c r="BQ6" s="9"/>
      <c r="BR6" s="9"/>
      <c r="BS6" s="9"/>
      <c r="BT6" s="9"/>
      <c r="BU6" s="9"/>
      <c r="BV6" s="9"/>
      <c r="BW6" s="9"/>
      <c r="BX6" s="9"/>
      <c r="BY6" s="9"/>
      <c r="BZ6" s="9"/>
      <c r="CA6" s="9"/>
      <c r="CB6" s="9"/>
      <c r="CC6" s="9"/>
      <c r="CD6" s="9"/>
      <c r="CE6" s="9"/>
      <c r="CF6" s="9"/>
      <c r="CG6" s="9"/>
      <c r="CH6" s="9"/>
      <c r="CI6" s="9"/>
      <c r="CJ6" s="9"/>
    </row>
    <row r="7" spans="2:88" ht="24.75" customHeight="1">
      <c r="B7" s="197"/>
      <c r="C7" s="970" t="s">
        <v>474</v>
      </c>
      <c r="D7" s="970"/>
      <c r="E7" s="970"/>
      <c r="F7" s="970"/>
      <c r="G7" s="970"/>
      <c r="H7" s="970"/>
      <c r="I7" s="970"/>
      <c r="J7" s="970"/>
      <c r="K7" s="970"/>
      <c r="L7" s="970"/>
      <c r="M7" s="970"/>
      <c r="N7" s="970"/>
      <c r="O7" s="970"/>
      <c r="P7" s="970"/>
      <c r="Q7" s="970"/>
      <c r="R7" s="970"/>
      <c r="S7" s="970"/>
      <c r="T7" s="970"/>
      <c r="U7" s="970"/>
      <c r="V7" s="970"/>
      <c r="W7" s="970"/>
      <c r="X7" s="970"/>
      <c r="Y7" s="970"/>
      <c r="Z7" s="970"/>
      <c r="AA7" s="970"/>
      <c r="AB7" s="970"/>
      <c r="AC7" s="970"/>
      <c r="AD7" s="9"/>
      <c r="AE7" s="9"/>
      <c r="AF7" s="9"/>
      <c r="AG7" s="9"/>
      <c r="AH7" s="6"/>
      <c r="AI7" s="6"/>
      <c r="AJ7" s="6"/>
      <c r="AK7" s="6"/>
      <c r="AL7" s="6"/>
      <c r="AM7" s="6"/>
      <c r="AN7" s="6"/>
      <c r="AO7" s="6"/>
      <c r="AP7" s="6"/>
      <c r="AQ7" s="9"/>
      <c r="AR7" s="9"/>
      <c r="AS7" s="9"/>
      <c r="AT7" s="9"/>
      <c r="AU7" s="9"/>
      <c r="AV7" s="9"/>
      <c r="AW7" s="9"/>
      <c r="AX7" s="9"/>
      <c r="AY7" s="9"/>
      <c r="AZ7" s="9"/>
      <c r="BA7" s="9"/>
      <c r="BB7" s="9"/>
      <c r="BC7" s="9"/>
      <c r="BD7" s="9"/>
      <c r="BE7" s="6"/>
      <c r="BF7" s="9"/>
      <c r="BG7" s="6"/>
      <c r="BH7" s="6"/>
      <c r="BI7" s="6"/>
      <c r="BJ7" s="6"/>
      <c r="BK7" s="6"/>
      <c r="BL7" s="6"/>
      <c r="BM7" s="6"/>
      <c r="BN7" s="6"/>
      <c r="BO7" s="9"/>
      <c r="BP7" s="9"/>
      <c r="BQ7" s="9"/>
      <c r="BR7" s="9"/>
      <c r="BS7" s="9"/>
      <c r="BT7" s="9"/>
      <c r="BU7" s="9"/>
      <c r="BV7" s="9"/>
      <c r="BW7" s="9"/>
      <c r="BX7" s="9"/>
      <c r="BY7" s="9"/>
      <c r="BZ7" s="9"/>
      <c r="CA7" s="9"/>
      <c r="CB7" s="9"/>
      <c r="CC7" s="9"/>
      <c r="CD7" s="9"/>
      <c r="CE7" s="9"/>
      <c r="CF7" s="9"/>
      <c r="CG7" s="9"/>
      <c r="CH7" s="9"/>
      <c r="CI7" s="9"/>
      <c r="CJ7" s="9"/>
    </row>
    <row r="8" spans="2:88" ht="24" customHeight="1" thickBot="1">
      <c r="B8" s="18" t="s">
        <v>72</v>
      </c>
      <c r="C8" s="17"/>
      <c r="D8" s="17"/>
      <c r="I8" s="944" t="s">
        <v>73</v>
      </c>
      <c r="J8" s="944"/>
      <c r="K8" s="944"/>
      <c r="L8" s="944"/>
      <c r="M8" s="944"/>
      <c r="N8" s="944"/>
      <c r="O8" s="944"/>
      <c r="P8" s="944"/>
      <c r="Q8" s="944"/>
      <c r="R8" s="944" t="s">
        <v>414</v>
      </c>
      <c r="S8" s="944"/>
      <c r="T8" s="944"/>
      <c r="U8" s="944"/>
      <c r="V8" s="944"/>
      <c r="W8" s="944"/>
      <c r="X8" s="944"/>
      <c r="Y8" s="944"/>
      <c r="Z8" s="944"/>
      <c r="AA8" s="944"/>
      <c r="AB8" s="944"/>
      <c r="AC8" s="19" t="s">
        <v>74</v>
      </c>
      <c r="AH8" s="924" t="s">
        <v>413</v>
      </c>
      <c r="AI8" s="925"/>
      <c r="AJ8" s="925"/>
    </row>
    <row r="9" spans="2:88" ht="32.1" customHeight="1" thickBot="1">
      <c r="B9" s="992" t="s">
        <v>560</v>
      </c>
      <c r="C9" s="993"/>
      <c r="D9" s="994"/>
      <c r="E9" s="994"/>
      <c r="F9" s="994"/>
      <c r="G9" s="994"/>
      <c r="H9" s="994"/>
      <c r="I9" s="929" t="s">
        <v>76</v>
      </c>
      <c r="J9" s="930"/>
      <c r="K9" s="930"/>
      <c r="L9" s="930"/>
      <c r="M9" s="930"/>
      <c r="N9" s="930"/>
      <c r="O9" s="930"/>
      <c r="P9" s="930"/>
      <c r="Q9" s="931"/>
      <c r="R9" s="929" t="s">
        <v>485</v>
      </c>
      <c r="S9" s="930"/>
      <c r="T9" s="930"/>
      <c r="U9" s="930"/>
      <c r="V9" s="930"/>
      <c r="W9" s="930"/>
      <c r="X9" s="930"/>
      <c r="Y9" s="930"/>
      <c r="Z9" s="930"/>
      <c r="AA9" s="930"/>
      <c r="AB9" s="931"/>
      <c r="AC9" s="279" t="s">
        <v>78</v>
      </c>
      <c r="AH9" s="20" t="s">
        <v>79</v>
      </c>
      <c r="AI9" s="20"/>
      <c r="AJ9" s="20" t="s">
        <v>80</v>
      </c>
    </row>
    <row r="10" spans="2:88" ht="22.5" customHeight="1" thickBot="1">
      <c r="B10" s="296" t="s">
        <v>540</v>
      </c>
      <c r="C10" s="282"/>
      <c r="D10" s="283"/>
      <c r="E10" s="283"/>
      <c r="F10" s="283"/>
      <c r="G10" s="283"/>
      <c r="H10" s="283"/>
      <c r="I10" s="284"/>
      <c r="J10" s="284"/>
      <c r="K10" s="284"/>
      <c r="L10" s="284"/>
      <c r="M10" s="284"/>
      <c r="N10" s="284"/>
      <c r="O10" s="284"/>
      <c r="P10" s="284"/>
      <c r="Q10" s="284"/>
      <c r="R10" s="285"/>
      <c r="S10" s="285"/>
      <c r="T10" s="285"/>
      <c r="U10" s="285"/>
      <c r="V10" s="285"/>
      <c r="W10" s="285"/>
      <c r="X10" s="285"/>
      <c r="Y10" s="285"/>
      <c r="Z10" s="285"/>
      <c r="AA10" s="285"/>
      <c r="AB10" s="285"/>
      <c r="AC10" s="286"/>
      <c r="AH10" s="20"/>
      <c r="AI10" s="20"/>
      <c r="AJ10" s="20"/>
      <c r="BB10" s="2"/>
      <c r="BC10" s="2"/>
      <c r="BD10" s="2"/>
      <c r="BF10" s="2"/>
      <c r="BJ10" s="1"/>
      <c r="BK10" s="1"/>
      <c r="BL10" s="1"/>
      <c r="BM10" s="1"/>
      <c r="BN10" s="1"/>
    </row>
    <row r="11" spans="2:88" ht="29.25" customHeight="1">
      <c r="B11" s="977" t="s">
        <v>459</v>
      </c>
      <c r="C11" s="978"/>
      <c r="D11" s="978"/>
      <c r="E11" s="978"/>
      <c r="F11" s="978"/>
      <c r="G11" s="978"/>
      <c r="H11" s="979"/>
      <c r="I11" s="915" t="s">
        <v>69</v>
      </c>
      <c r="J11" s="665" t="s">
        <v>270</v>
      </c>
      <c r="K11" s="665"/>
      <c r="L11" s="439"/>
      <c r="M11" s="440"/>
      <c r="N11" s="916" t="s">
        <v>82</v>
      </c>
      <c r="O11" s="974" t="s">
        <v>271</v>
      </c>
      <c r="P11" s="974"/>
      <c r="Q11" s="477"/>
      <c r="R11" s="660" t="s">
        <v>455</v>
      </c>
      <c r="S11" s="577"/>
      <c r="T11" s="577"/>
      <c r="U11" s="577"/>
      <c r="V11" s="577"/>
      <c r="W11" s="577"/>
      <c r="X11" s="577"/>
      <c r="Y11" s="577"/>
      <c r="Z11" s="577"/>
      <c r="AA11" s="577"/>
      <c r="AB11" s="975"/>
      <c r="AC11" s="908"/>
      <c r="AE11" s="31" t="str">
        <f>I11</f>
        <v>□</v>
      </c>
      <c r="AH11" s="32" t="str">
        <f>IF(AE11&amp;AE12="■□","●適合",IF(AE11&amp;AE12="□■","◆未達",IF(AE11&amp;AE12="□□","■未答","▼矛盾")))</f>
        <v>■未答</v>
      </c>
      <c r="AI11" s="20"/>
      <c r="AJ11" s="20"/>
      <c r="AL11" s="28" t="s">
        <v>84</v>
      </c>
      <c r="AM11" s="35" t="s">
        <v>85</v>
      </c>
      <c r="AN11" s="35" t="s">
        <v>86</v>
      </c>
      <c r="AO11" s="35" t="s">
        <v>87</v>
      </c>
      <c r="AP11" s="35" t="s">
        <v>88</v>
      </c>
      <c r="BB11" s="2"/>
      <c r="BC11" s="2"/>
      <c r="BD11" s="2"/>
      <c r="BF11" s="2"/>
      <c r="BJ11" s="1"/>
      <c r="BK11" s="1"/>
      <c r="BL11" s="1"/>
      <c r="BM11" s="1"/>
      <c r="BN11" s="1"/>
    </row>
    <row r="12" spans="2:88" ht="29.25" customHeight="1">
      <c r="B12" s="980"/>
      <c r="C12" s="891"/>
      <c r="D12" s="891"/>
      <c r="E12" s="891"/>
      <c r="F12" s="891"/>
      <c r="G12" s="891"/>
      <c r="H12" s="892"/>
      <c r="I12" s="893"/>
      <c r="J12" s="553"/>
      <c r="K12" s="553"/>
      <c r="L12" s="72"/>
      <c r="M12" s="442"/>
      <c r="N12" s="875"/>
      <c r="O12" s="877"/>
      <c r="P12" s="877"/>
      <c r="Q12" s="424"/>
      <c r="R12" s="662"/>
      <c r="S12" s="663"/>
      <c r="T12" s="663"/>
      <c r="U12" s="663"/>
      <c r="V12" s="663"/>
      <c r="W12" s="663"/>
      <c r="X12" s="663"/>
      <c r="Y12" s="663"/>
      <c r="Z12" s="663"/>
      <c r="AA12" s="663"/>
      <c r="AB12" s="976"/>
      <c r="AC12" s="636"/>
      <c r="AE12" s="1" t="str">
        <f>N11</f>
        <v>□</v>
      </c>
      <c r="AH12" s="20"/>
      <c r="AI12" s="20"/>
      <c r="AJ12" s="20"/>
      <c r="AM12" s="32" t="s">
        <v>65</v>
      </c>
      <c r="AN12" s="32" t="s">
        <v>66</v>
      </c>
      <c r="AO12" s="34" t="s">
        <v>89</v>
      </c>
      <c r="AP12" s="34" t="s">
        <v>67</v>
      </c>
      <c r="BB12" s="2"/>
      <c r="BC12" s="2"/>
      <c r="BD12" s="2"/>
      <c r="BF12" s="2"/>
      <c r="BJ12" s="1"/>
      <c r="BK12" s="1"/>
      <c r="BL12" s="1"/>
      <c r="BM12" s="1"/>
      <c r="BN12" s="1"/>
    </row>
    <row r="13" spans="2:88" ht="36" customHeight="1">
      <c r="B13" s="878" t="s">
        <v>460</v>
      </c>
      <c r="C13" s="797"/>
      <c r="D13" s="797"/>
      <c r="E13" s="797"/>
      <c r="F13" s="797"/>
      <c r="G13" s="797"/>
      <c r="H13" s="879"/>
      <c r="I13" s="478"/>
      <c r="J13" s="479"/>
      <c r="K13" s="479"/>
      <c r="L13" s="479"/>
      <c r="M13" s="479"/>
      <c r="N13" s="479"/>
      <c r="O13" s="479"/>
      <c r="P13" s="479"/>
      <c r="Q13" s="480"/>
      <c r="R13" s="883" t="s">
        <v>452</v>
      </c>
      <c r="S13" s="884"/>
      <c r="T13" s="884"/>
      <c r="U13" s="884"/>
      <c r="V13" s="884"/>
      <c r="W13" s="884"/>
      <c r="X13" s="884"/>
      <c r="Y13" s="884"/>
      <c r="Z13" s="884"/>
      <c r="AA13" s="884"/>
      <c r="AB13" s="885"/>
      <c r="AC13" s="384"/>
      <c r="AH13" s="20"/>
      <c r="AI13" s="20"/>
      <c r="AJ13" s="20"/>
      <c r="BB13" s="2"/>
      <c r="BC13" s="2"/>
      <c r="BD13" s="2"/>
      <c r="BF13" s="2"/>
      <c r="BJ13" s="1"/>
      <c r="BK13" s="1"/>
      <c r="BL13" s="1"/>
      <c r="BM13" s="1"/>
      <c r="BN13" s="1"/>
    </row>
    <row r="14" spans="2:88" ht="13.5" customHeight="1">
      <c r="B14" s="443"/>
      <c r="C14" s="883" t="s">
        <v>566</v>
      </c>
      <c r="D14" s="884"/>
      <c r="E14" s="884"/>
      <c r="F14" s="884"/>
      <c r="G14" s="884"/>
      <c r="H14" s="885"/>
      <c r="I14" s="871" t="s">
        <v>69</v>
      </c>
      <c r="J14" s="508" t="s">
        <v>270</v>
      </c>
      <c r="K14" s="508"/>
      <c r="L14" s="76"/>
      <c r="M14" s="447"/>
      <c r="N14" s="874" t="s">
        <v>82</v>
      </c>
      <c r="O14" s="876" t="s">
        <v>271</v>
      </c>
      <c r="P14" s="876"/>
      <c r="Q14" s="416"/>
      <c r="R14" s="894"/>
      <c r="S14" s="895"/>
      <c r="T14" s="895"/>
      <c r="U14" s="895"/>
      <c r="V14" s="895"/>
      <c r="W14" s="895"/>
      <c r="X14" s="895"/>
      <c r="Y14" s="895"/>
      <c r="Z14" s="895"/>
      <c r="AA14" s="895"/>
      <c r="AB14" s="896"/>
      <c r="AC14" s="631"/>
      <c r="AE14" s="31" t="str">
        <f>I14</f>
        <v>□</v>
      </c>
      <c r="AH14" s="32" t="str">
        <f>IF(AE14&amp;AE15="■□","●適合",IF(AE14&amp;AE15="□■","◆未達",IF(AE14&amp;AE15="□□","■未答","▼矛盾")))</f>
        <v>■未答</v>
      </c>
      <c r="AI14" s="20"/>
      <c r="AJ14" s="20"/>
      <c r="AL14" s="28" t="s">
        <v>84</v>
      </c>
      <c r="AM14" s="35" t="s">
        <v>85</v>
      </c>
      <c r="AN14" s="35" t="s">
        <v>86</v>
      </c>
      <c r="AO14" s="35" t="s">
        <v>87</v>
      </c>
      <c r="AP14" s="35" t="s">
        <v>88</v>
      </c>
      <c r="BB14" s="2"/>
      <c r="BC14" s="2"/>
      <c r="BD14" s="2"/>
      <c r="BF14" s="2"/>
      <c r="BJ14" s="1"/>
      <c r="BK14" s="1"/>
      <c r="BL14" s="1"/>
      <c r="BM14" s="1"/>
      <c r="BN14" s="1"/>
    </row>
    <row r="15" spans="2:88" ht="13.5" customHeight="1">
      <c r="B15" s="443"/>
      <c r="C15" s="890"/>
      <c r="D15" s="891"/>
      <c r="E15" s="891"/>
      <c r="F15" s="891"/>
      <c r="G15" s="891"/>
      <c r="H15" s="892"/>
      <c r="I15" s="893"/>
      <c r="J15" s="553"/>
      <c r="K15" s="553"/>
      <c r="L15" s="72"/>
      <c r="M15" s="442"/>
      <c r="N15" s="875"/>
      <c r="O15" s="877"/>
      <c r="P15" s="877"/>
      <c r="Q15" s="450"/>
      <c r="R15" s="894"/>
      <c r="S15" s="895"/>
      <c r="T15" s="895"/>
      <c r="U15" s="895"/>
      <c r="V15" s="895"/>
      <c r="W15" s="895"/>
      <c r="X15" s="895"/>
      <c r="Y15" s="895"/>
      <c r="Z15" s="895"/>
      <c r="AA15" s="895"/>
      <c r="AB15" s="896"/>
      <c r="AC15" s="633"/>
      <c r="AE15" s="1" t="str">
        <f>N14</f>
        <v>□</v>
      </c>
      <c r="AH15" s="20"/>
      <c r="AI15" s="20"/>
      <c r="AJ15" s="20"/>
      <c r="AM15" s="32" t="s">
        <v>65</v>
      </c>
      <c r="AN15" s="32" t="s">
        <v>66</v>
      </c>
      <c r="AO15" s="34" t="s">
        <v>89</v>
      </c>
      <c r="AP15" s="34" t="s">
        <v>67</v>
      </c>
      <c r="BB15" s="2"/>
      <c r="BC15" s="2"/>
      <c r="BD15" s="2"/>
      <c r="BF15" s="2"/>
      <c r="BJ15" s="1"/>
      <c r="BK15" s="1"/>
      <c r="BL15" s="1"/>
      <c r="BM15" s="1"/>
      <c r="BN15" s="1"/>
    </row>
    <row r="16" spans="2:88" ht="14.25" customHeight="1">
      <c r="B16" s="443"/>
      <c r="C16" s="883" t="s">
        <v>567</v>
      </c>
      <c r="D16" s="884"/>
      <c r="E16" s="884"/>
      <c r="F16" s="884"/>
      <c r="G16" s="884"/>
      <c r="H16" s="885"/>
      <c r="I16" s="871" t="s">
        <v>69</v>
      </c>
      <c r="J16" s="508" t="s">
        <v>270</v>
      </c>
      <c r="K16" s="508"/>
      <c r="L16" s="76"/>
      <c r="M16" s="447"/>
      <c r="N16" s="874" t="s">
        <v>82</v>
      </c>
      <c r="O16" s="876" t="s">
        <v>271</v>
      </c>
      <c r="P16" s="876"/>
      <c r="Q16" s="416"/>
      <c r="R16" s="894"/>
      <c r="S16" s="895"/>
      <c r="T16" s="895"/>
      <c r="U16" s="895"/>
      <c r="V16" s="895"/>
      <c r="W16" s="895"/>
      <c r="X16" s="895"/>
      <c r="Y16" s="895"/>
      <c r="Z16" s="895"/>
      <c r="AA16" s="895"/>
      <c r="AB16" s="896"/>
      <c r="AC16" s="631"/>
      <c r="AE16" s="31" t="str">
        <f>I16</f>
        <v>□</v>
      </c>
      <c r="AH16" s="32" t="str">
        <f>IF(AE16&amp;AE17="■□","●適合",IF(AE16&amp;AE17="□■","◆未達",IF(AE16&amp;AE17="□□","■未答","▼矛盾")))</f>
        <v>■未答</v>
      </c>
      <c r="AI16" s="20"/>
      <c r="AJ16" s="20"/>
      <c r="AL16" s="28" t="s">
        <v>84</v>
      </c>
      <c r="AM16" s="35" t="s">
        <v>85</v>
      </c>
      <c r="AN16" s="35" t="s">
        <v>86</v>
      </c>
      <c r="AO16" s="35" t="s">
        <v>87</v>
      </c>
      <c r="AP16" s="35" t="s">
        <v>88</v>
      </c>
      <c r="BB16" s="2"/>
      <c r="BC16" s="2"/>
      <c r="BD16" s="2"/>
      <c r="BF16" s="2"/>
      <c r="BJ16" s="1"/>
      <c r="BK16" s="1"/>
      <c r="BL16" s="1"/>
      <c r="BM16" s="1"/>
      <c r="BN16" s="1"/>
    </row>
    <row r="17" spans="2:66" ht="14.25" customHeight="1">
      <c r="B17" s="443"/>
      <c r="C17" s="890"/>
      <c r="D17" s="891"/>
      <c r="E17" s="891"/>
      <c r="F17" s="891"/>
      <c r="G17" s="891"/>
      <c r="H17" s="892"/>
      <c r="I17" s="893"/>
      <c r="J17" s="553"/>
      <c r="K17" s="553"/>
      <c r="L17" s="72"/>
      <c r="M17" s="442"/>
      <c r="N17" s="875"/>
      <c r="O17" s="877"/>
      <c r="P17" s="877"/>
      <c r="Q17" s="450"/>
      <c r="R17" s="894"/>
      <c r="S17" s="895"/>
      <c r="T17" s="895"/>
      <c r="U17" s="895"/>
      <c r="V17" s="895"/>
      <c r="W17" s="895"/>
      <c r="X17" s="895"/>
      <c r="Y17" s="895"/>
      <c r="Z17" s="895"/>
      <c r="AA17" s="895"/>
      <c r="AB17" s="896"/>
      <c r="AC17" s="633"/>
      <c r="AE17" s="1" t="str">
        <f>N16</f>
        <v>□</v>
      </c>
      <c r="AH17" s="20"/>
      <c r="AI17" s="20"/>
      <c r="AJ17" s="20"/>
      <c r="AM17" s="32" t="s">
        <v>65</v>
      </c>
      <c r="AN17" s="32" t="s">
        <v>66</v>
      </c>
      <c r="AO17" s="34" t="s">
        <v>89</v>
      </c>
      <c r="AP17" s="34" t="s">
        <v>67</v>
      </c>
      <c r="BB17" s="2"/>
      <c r="BC17" s="2"/>
      <c r="BD17" s="2"/>
      <c r="BF17" s="2"/>
      <c r="BJ17" s="1"/>
      <c r="BK17" s="1"/>
      <c r="BL17" s="1"/>
      <c r="BM17" s="1"/>
      <c r="BN17" s="1"/>
    </row>
    <row r="18" spans="2:66" ht="14.25" customHeight="1">
      <c r="B18" s="443"/>
      <c r="C18" s="883" t="s">
        <v>568</v>
      </c>
      <c r="D18" s="884"/>
      <c r="E18" s="884"/>
      <c r="F18" s="884"/>
      <c r="G18" s="884"/>
      <c r="H18" s="885"/>
      <c r="I18" s="871" t="s">
        <v>69</v>
      </c>
      <c r="J18" s="508" t="s">
        <v>270</v>
      </c>
      <c r="K18" s="508"/>
      <c r="L18" s="76"/>
      <c r="M18" s="447"/>
      <c r="N18" s="874" t="s">
        <v>82</v>
      </c>
      <c r="O18" s="876" t="s">
        <v>271</v>
      </c>
      <c r="P18" s="876"/>
      <c r="Q18" s="416"/>
      <c r="R18" s="894"/>
      <c r="S18" s="895"/>
      <c r="T18" s="895"/>
      <c r="U18" s="895"/>
      <c r="V18" s="895"/>
      <c r="W18" s="895"/>
      <c r="X18" s="895"/>
      <c r="Y18" s="895"/>
      <c r="Z18" s="895"/>
      <c r="AA18" s="895"/>
      <c r="AB18" s="896"/>
      <c r="AC18" s="631"/>
      <c r="AE18" s="31" t="str">
        <f>I18</f>
        <v>□</v>
      </c>
      <c r="AH18" s="32" t="str">
        <f>IF(AE18&amp;AE19="■□","●適合",IF(AE18&amp;AE19="□■","◆未達",IF(AE18&amp;AE19="□□","■未答","▼矛盾")))</f>
        <v>■未答</v>
      </c>
      <c r="AI18" s="20"/>
      <c r="AJ18" s="20"/>
      <c r="AL18" s="28" t="s">
        <v>84</v>
      </c>
      <c r="AM18" s="35" t="s">
        <v>85</v>
      </c>
      <c r="AN18" s="35" t="s">
        <v>86</v>
      </c>
      <c r="AO18" s="35" t="s">
        <v>87</v>
      </c>
      <c r="AP18" s="35" t="s">
        <v>88</v>
      </c>
      <c r="BB18" s="2"/>
      <c r="BC18" s="2"/>
      <c r="BD18" s="2"/>
      <c r="BF18" s="2"/>
      <c r="BJ18" s="1"/>
      <c r="BK18" s="1"/>
      <c r="BL18" s="1"/>
      <c r="BM18" s="1"/>
      <c r="BN18" s="1"/>
    </row>
    <row r="19" spans="2:66" ht="14.25" customHeight="1">
      <c r="B19" s="451"/>
      <c r="C19" s="890"/>
      <c r="D19" s="891"/>
      <c r="E19" s="891"/>
      <c r="F19" s="891"/>
      <c r="G19" s="891"/>
      <c r="H19" s="892"/>
      <c r="I19" s="893"/>
      <c r="J19" s="553"/>
      <c r="K19" s="553"/>
      <c r="L19" s="72"/>
      <c r="M19" s="442"/>
      <c r="N19" s="875"/>
      <c r="O19" s="877"/>
      <c r="P19" s="877"/>
      <c r="Q19" s="450"/>
      <c r="R19" s="890"/>
      <c r="S19" s="891"/>
      <c r="T19" s="891"/>
      <c r="U19" s="891"/>
      <c r="V19" s="891"/>
      <c r="W19" s="891"/>
      <c r="X19" s="891"/>
      <c r="Y19" s="891"/>
      <c r="Z19" s="891"/>
      <c r="AA19" s="891"/>
      <c r="AB19" s="892"/>
      <c r="AC19" s="633"/>
      <c r="AE19" s="1" t="str">
        <f>N18</f>
        <v>□</v>
      </c>
      <c r="AH19" s="20"/>
      <c r="AI19" s="20"/>
      <c r="AJ19" s="20"/>
      <c r="AM19" s="32" t="s">
        <v>65</v>
      </c>
      <c r="AN19" s="32" t="s">
        <v>66</v>
      </c>
      <c r="AO19" s="34" t="s">
        <v>89</v>
      </c>
      <c r="AP19" s="34" t="s">
        <v>67</v>
      </c>
      <c r="BB19" s="2"/>
      <c r="BC19" s="2"/>
      <c r="BD19" s="2"/>
      <c r="BF19" s="2"/>
      <c r="BJ19" s="1"/>
      <c r="BK19" s="1"/>
      <c r="BL19" s="1"/>
      <c r="BM19" s="1"/>
      <c r="BN19" s="1"/>
    </row>
    <row r="20" spans="2:66" ht="36.75" customHeight="1">
      <c r="B20" s="878" t="s">
        <v>461</v>
      </c>
      <c r="C20" s="797"/>
      <c r="D20" s="797"/>
      <c r="E20" s="797"/>
      <c r="F20" s="797"/>
      <c r="G20" s="797"/>
      <c r="H20" s="879"/>
      <c r="I20" s="478"/>
      <c r="J20" s="479"/>
      <c r="K20" s="479"/>
      <c r="L20" s="479"/>
      <c r="M20" s="479"/>
      <c r="N20" s="479"/>
      <c r="O20" s="479"/>
      <c r="P20" s="479"/>
      <c r="Q20" s="480"/>
      <c r="R20" s="883" t="s">
        <v>454</v>
      </c>
      <c r="S20" s="884"/>
      <c r="T20" s="884"/>
      <c r="U20" s="884"/>
      <c r="V20" s="884"/>
      <c r="W20" s="884"/>
      <c r="X20" s="884"/>
      <c r="Y20" s="884"/>
      <c r="Z20" s="884"/>
      <c r="AA20" s="884"/>
      <c r="AB20" s="885"/>
      <c r="AC20" s="384"/>
      <c r="AH20" s="20"/>
      <c r="AI20" s="20"/>
      <c r="AJ20" s="20"/>
      <c r="BB20" s="2"/>
      <c r="BC20" s="2"/>
      <c r="BD20" s="2"/>
      <c r="BF20" s="2"/>
      <c r="BJ20" s="1"/>
      <c r="BK20" s="1"/>
      <c r="BL20" s="1"/>
      <c r="BM20" s="1"/>
      <c r="BN20" s="1"/>
    </row>
    <row r="21" spans="2:66" ht="14.25" customHeight="1">
      <c r="B21" s="443"/>
      <c r="C21" s="883" t="s">
        <v>569</v>
      </c>
      <c r="D21" s="884"/>
      <c r="E21" s="884"/>
      <c r="F21" s="884"/>
      <c r="G21" s="884"/>
      <c r="H21" s="885"/>
      <c r="I21" s="871" t="s">
        <v>69</v>
      </c>
      <c r="J21" s="508" t="s">
        <v>270</v>
      </c>
      <c r="K21" s="508"/>
      <c r="L21" s="76"/>
      <c r="M21" s="447"/>
      <c r="N21" s="874" t="s">
        <v>82</v>
      </c>
      <c r="O21" s="876" t="s">
        <v>271</v>
      </c>
      <c r="P21" s="876"/>
      <c r="Q21" s="416"/>
      <c r="R21" s="894"/>
      <c r="S21" s="895"/>
      <c r="T21" s="895"/>
      <c r="U21" s="895"/>
      <c r="V21" s="895"/>
      <c r="W21" s="895"/>
      <c r="X21" s="895"/>
      <c r="Y21" s="895"/>
      <c r="Z21" s="895"/>
      <c r="AA21" s="895"/>
      <c r="AB21" s="896"/>
      <c r="AC21" s="631"/>
      <c r="AE21" s="31" t="str">
        <f>I21</f>
        <v>□</v>
      </c>
      <c r="AH21" s="32" t="str">
        <f>IF(AE21&amp;AE22="■□","●適合",IF(AE21&amp;AE22="□■","◆未達",IF(AE21&amp;AE22="□□","■未答","▼矛盾")))</f>
        <v>■未答</v>
      </c>
      <c r="AI21" s="20"/>
      <c r="AJ21" s="20"/>
      <c r="AL21" s="28" t="s">
        <v>84</v>
      </c>
      <c r="AM21" s="35" t="s">
        <v>85</v>
      </c>
      <c r="AN21" s="35" t="s">
        <v>86</v>
      </c>
      <c r="AO21" s="35" t="s">
        <v>87</v>
      </c>
      <c r="AP21" s="35" t="s">
        <v>88</v>
      </c>
      <c r="BB21" s="2"/>
      <c r="BC21" s="2"/>
      <c r="BD21" s="2"/>
      <c r="BF21" s="2"/>
      <c r="BJ21" s="1"/>
      <c r="BK21" s="1"/>
      <c r="BL21" s="1"/>
      <c r="BM21" s="1"/>
      <c r="BN21" s="1"/>
    </row>
    <row r="22" spans="2:66" ht="14.25" customHeight="1">
      <c r="B22" s="443"/>
      <c r="C22" s="890"/>
      <c r="D22" s="891"/>
      <c r="E22" s="891"/>
      <c r="F22" s="891"/>
      <c r="G22" s="891"/>
      <c r="H22" s="892"/>
      <c r="I22" s="893"/>
      <c r="J22" s="553"/>
      <c r="K22" s="553"/>
      <c r="L22" s="72"/>
      <c r="M22" s="442"/>
      <c r="N22" s="875"/>
      <c r="O22" s="877"/>
      <c r="P22" s="877"/>
      <c r="Q22" s="450"/>
      <c r="R22" s="894"/>
      <c r="S22" s="895"/>
      <c r="T22" s="895"/>
      <c r="U22" s="895"/>
      <c r="V22" s="895"/>
      <c r="W22" s="895"/>
      <c r="X22" s="895"/>
      <c r="Y22" s="895"/>
      <c r="Z22" s="895"/>
      <c r="AA22" s="895"/>
      <c r="AB22" s="896"/>
      <c r="AC22" s="633"/>
      <c r="AE22" s="1" t="str">
        <f>N21</f>
        <v>□</v>
      </c>
      <c r="AH22" s="20"/>
      <c r="AI22" s="20"/>
      <c r="AJ22" s="20"/>
      <c r="AM22" s="32" t="s">
        <v>65</v>
      </c>
      <c r="AN22" s="32" t="s">
        <v>66</v>
      </c>
      <c r="AO22" s="34" t="s">
        <v>89</v>
      </c>
      <c r="AP22" s="34" t="s">
        <v>67</v>
      </c>
      <c r="BB22" s="2"/>
      <c r="BC22" s="2"/>
      <c r="BD22" s="2"/>
      <c r="BF22" s="2"/>
      <c r="BJ22" s="1"/>
      <c r="BK22" s="1"/>
      <c r="BL22" s="1"/>
      <c r="BM22" s="1"/>
      <c r="BN22" s="1"/>
    </row>
    <row r="23" spans="2:66" ht="14.25" customHeight="1">
      <c r="B23" s="443"/>
      <c r="C23" s="883" t="s">
        <v>570</v>
      </c>
      <c r="D23" s="884"/>
      <c r="E23" s="884"/>
      <c r="F23" s="884"/>
      <c r="G23" s="884"/>
      <c r="H23" s="885"/>
      <c r="I23" s="871" t="s">
        <v>69</v>
      </c>
      <c r="J23" s="508" t="s">
        <v>270</v>
      </c>
      <c r="K23" s="508"/>
      <c r="L23" s="76"/>
      <c r="M23" s="447"/>
      <c r="N23" s="874" t="s">
        <v>82</v>
      </c>
      <c r="O23" s="876" t="s">
        <v>271</v>
      </c>
      <c r="P23" s="876"/>
      <c r="Q23" s="416"/>
      <c r="R23" s="894"/>
      <c r="S23" s="895"/>
      <c r="T23" s="895"/>
      <c r="U23" s="895"/>
      <c r="V23" s="895"/>
      <c r="W23" s="895"/>
      <c r="X23" s="895"/>
      <c r="Y23" s="895"/>
      <c r="Z23" s="895"/>
      <c r="AA23" s="895"/>
      <c r="AB23" s="896"/>
      <c r="AC23" s="631"/>
      <c r="AE23" s="31" t="str">
        <f>I23</f>
        <v>□</v>
      </c>
      <c r="AH23" s="32" t="str">
        <f>IF(AE23&amp;AE24="■□","●適合",IF(AE23&amp;AE24="□■","◆未達",IF(AE23&amp;AE24="□□","■未答","▼矛盾")))</f>
        <v>■未答</v>
      </c>
      <c r="AI23" s="20"/>
      <c r="AJ23" s="20"/>
      <c r="AL23" s="28" t="s">
        <v>84</v>
      </c>
      <c r="AM23" s="35" t="s">
        <v>85</v>
      </c>
      <c r="AN23" s="35" t="s">
        <v>86</v>
      </c>
      <c r="AO23" s="35" t="s">
        <v>87</v>
      </c>
      <c r="AP23" s="35" t="s">
        <v>88</v>
      </c>
      <c r="BB23" s="2"/>
      <c r="BC23" s="2"/>
      <c r="BD23" s="2"/>
      <c r="BF23" s="2"/>
      <c r="BJ23" s="1"/>
      <c r="BK23" s="1"/>
      <c r="BL23" s="1"/>
      <c r="BM23" s="1"/>
      <c r="BN23" s="1"/>
    </row>
    <row r="24" spans="2:66" ht="14.25" customHeight="1">
      <c r="B24" s="451"/>
      <c r="C24" s="890"/>
      <c r="D24" s="891"/>
      <c r="E24" s="891"/>
      <c r="F24" s="891"/>
      <c r="G24" s="891"/>
      <c r="H24" s="892"/>
      <c r="I24" s="893"/>
      <c r="J24" s="553"/>
      <c r="K24" s="553"/>
      <c r="L24" s="72"/>
      <c r="M24" s="442"/>
      <c r="N24" s="875"/>
      <c r="O24" s="877"/>
      <c r="P24" s="877"/>
      <c r="Q24" s="450"/>
      <c r="R24" s="890"/>
      <c r="S24" s="891"/>
      <c r="T24" s="891"/>
      <c r="U24" s="891"/>
      <c r="V24" s="891"/>
      <c r="W24" s="891"/>
      <c r="X24" s="891"/>
      <c r="Y24" s="891"/>
      <c r="Z24" s="891"/>
      <c r="AA24" s="891"/>
      <c r="AB24" s="892"/>
      <c r="AC24" s="633"/>
      <c r="AE24" s="1" t="str">
        <f>N23</f>
        <v>□</v>
      </c>
      <c r="AH24" s="20"/>
      <c r="AI24" s="20"/>
      <c r="AJ24" s="20"/>
      <c r="AM24" s="32" t="s">
        <v>65</v>
      </c>
      <c r="AN24" s="32" t="s">
        <v>66</v>
      </c>
      <c r="AO24" s="34" t="s">
        <v>89</v>
      </c>
      <c r="AP24" s="34" t="s">
        <v>67</v>
      </c>
      <c r="BB24" s="2"/>
      <c r="BC24" s="2"/>
      <c r="BD24" s="2"/>
      <c r="BF24" s="2"/>
      <c r="BJ24" s="1"/>
      <c r="BK24" s="1"/>
      <c r="BL24" s="1"/>
      <c r="BM24" s="1"/>
      <c r="BN24" s="1"/>
    </row>
    <row r="25" spans="2:66" ht="33" customHeight="1">
      <c r="B25" s="443" t="s">
        <v>589</v>
      </c>
      <c r="C25" s="378"/>
      <c r="D25" s="378"/>
      <c r="E25" s="378"/>
      <c r="F25" s="378"/>
      <c r="G25" s="378"/>
      <c r="H25" s="444"/>
      <c r="I25" s="448"/>
      <c r="J25" s="449"/>
      <c r="K25" s="449"/>
      <c r="L25" s="446"/>
      <c r="M25" s="446"/>
      <c r="N25" s="449"/>
      <c r="O25" s="449"/>
      <c r="P25" s="449"/>
      <c r="Q25" s="449"/>
      <c r="R25" s="883" t="s">
        <v>453</v>
      </c>
      <c r="S25" s="884"/>
      <c r="T25" s="884"/>
      <c r="U25" s="884"/>
      <c r="V25" s="884"/>
      <c r="W25" s="884"/>
      <c r="X25" s="884"/>
      <c r="Y25" s="884"/>
      <c r="Z25" s="884"/>
      <c r="AA25" s="884"/>
      <c r="AB25" s="885"/>
      <c r="AC25" s="203"/>
      <c r="AH25" s="20"/>
      <c r="AI25" s="20"/>
      <c r="AJ25" s="20"/>
      <c r="BB25" s="2"/>
      <c r="BC25" s="2"/>
      <c r="BD25" s="2"/>
      <c r="BF25" s="2"/>
      <c r="BJ25" s="1"/>
      <c r="BK25" s="1"/>
      <c r="BL25" s="1"/>
      <c r="BM25" s="1"/>
      <c r="BN25" s="1"/>
    </row>
    <row r="26" spans="2:66" ht="14.25" customHeight="1">
      <c r="B26" s="443"/>
      <c r="C26" s="883" t="s">
        <v>441</v>
      </c>
      <c r="D26" s="884"/>
      <c r="E26" s="884"/>
      <c r="F26" s="884"/>
      <c r="G26" s="884"/>
      <c r="H26" s="885"/>
      <c r="I26" s="871" t="s">
        <v>69</v>
      </c>
      <c r="J26" s="508" t="s">
        <v>270</v>
      </c>
      <c r="K26" s="508"/>
      <c r="L26" s="76"/>
      <c r="M26" s="447"/>
      <c r="N26" s="874" t="s">
        <v>82</v>
      </c>
      <c r="O26" s="876" t="s">
        <v>271</v>
      </c>
      <c r="P26" s="876"/>
      <c r="Q26" s="416"/>
      <c r="R26" s="894"/>
      <c r="S26" s="895"/>
      <c r="T26" s="895"/>
      <c r="U26" s="895"/>
      <c r="V26" s="895"/>
      <c r="W26" s="895"/>
      <c r="X26" s="895"/>
      <c r="Y26" s="895"/>
      <c r="Z26" s="895"/>
      <c r="AA26" s="895"/>
      <c r="AB26" s="896"/>
      <c r="AC26" s="631"/>
      <c r="AE26" s="31" t="str">
        <f>I26</f>
        <v>□</v>
      </c>
      <c r="AH26" s="32" t="str">
        <f>IF(AE26&amp;AE27="■□","●適合",IF(AE26&amp;AE27="□■","◆未達",IF(AE26&amp;AE27="□□","■未答","▼矛盾")))</f>
        <v>■未答</v>
      </c>
      <c r="AI26" s="20"/>
      <c r="AJ26" s="20"/>
      <c r="AL26" s="28" t="s">
        <v>84</v>
      </c>
      <c r="AM26" s="35" t="s">
        <v>85</v>
      </c>
      <c r="AN26" s="35" t="s">
        <v>86</v>
      </c>
      <c r="AO26" s="35" t="s">
        <v>87</v>
      </c>
      <c r="AP26" s="35" t="s">
        <v>88</v>
      </c>
      <c r="BB26" s="2"/>
      <c r="BC26" s="2"/>
      <c r="BD26" s="2"/>
      <c r="BF26" s="2"/>
      <c r="BJ26" s="1"/>
      <c r="BK26" s="1"/>
      <c r="BL26" s="1"/>
      <c r="BM26" s="1"/>
      <c r="BN26" s="1"/>
    </row>
    <row r="27" spans="2:66" ht="14.25" customHeight="1">
      <c r="B27" s="443"/>
      <c r="C27" s="890"/>
      <c r="D27" s="891"/>
      <c r="E27" s="891"/>
      <c r="F27" s="891"/>
      <c r="G27" s="891"/>
      <c r="H27" s="892"/>
      <c r="I27" s="893"/>
      <c r="J27" s="553"/>
      <c r="K27" s="553"/>
      <c r="L27" s="72"/>
      <c r="M27" s="442"/>
      <c r="N27" s="875"/>
      <c r="O27" s="877"/>
      <c r="P27" s="877"/>
      <c r="Q27" s="450"/>
      <c r="R27" s="894"/>
      <c r="S27" s="895"/>
      <c r="T27" s="895"/>
      <c r="U27" s="895"/>
      <c r="V27" s="895"/>
      <c r="W27" s="895"/>
      <c r="X27" s="895"/>
      <c r="Y27" s="895"/>
      <c r="Z27" s="895"/>
      <c r="AA27" s="895"/>
      <c r="AB27" s="896"/>
      <c r="AC27" s="633"/>
      <c r="AE27" s="1" t="str">
        <f>N26</f>
        <v>□</v>
      </c>
      <c r="AH27" s="20"/>
      <c r="AI27" s="20"/>
      <c r="AJ27" s="20"/>
      <c r="AM27" s="32" t="s">
        <v>65</v>
      </c>
      <c r="AN27" s="32" t="s">
        <v>66</v>
      </c>
      <c r="AO27" s="34" t="s">
        <v>89</v>
      </c>
      <c r="AP27" s="34" t="s">
        <v>67</v>
      </c>
      <c r="BB27" s="2"/>
      <c r="BC27" s="2"/>
      <c r="BD27" s="2"/>
      <c r="BF27" s="2"/>
      <c r="BJ27" s="1"/>
      <c r="BK27" s="1"/>
      <c r="BL27" s="1"/>
      <c r="BM27" s="1"/>
      <c r="BN27" s="1"/>
    </row>
    <row r="28" spans="2:66" ht="14.25" customHeight="1">
      <c r="B28" s="443"/>
      <c r="C28" s="883" t="s">
        <v>442</v>
      </c>
      <c r="D28" s="884"/>
      <c r="E28" s="884"/>
      <c r="F28" s="884"/>
      <c r="G28" s="884"/>
      <c r="H28" s="885"/>
      <c r="I28" s="871" t="s">
        <v>69</v>
      </c>
      <c r="J28" s="508" t="s">
        <v>270</v>
      </c>
      <c r="K28" s="508"/>
      <c r="L28" s="76"/>
      <c r="M28" s="447"/>
      <c r="N28" s="874" t="s">
        <v>82</v>
      </c>
      <c r="O28" s="876" t="s">
        <v>271</v>
      </c>
      <c r="P28" s="876"/>
      <c r="Q28" s="416"/>
      <c r="R28" s="894"/>
      <c r="S28" s="895"/>
      <c r="T28" s="895"/>
      <c r="U28" s="895"/>
      <c r="V28" s="895"/>
      <c r="W28" s="895"/>
      <c r="X28" s="895"/>
      <c r="Y28" s="895"/>
      <c r="Z28" s="895"/>
      <c r="AA28" s="895"/>
      <c r="AB28" s="896"/>
      <c r="AC28" s="631"/>
      <c r="AE28" s="31" t="str">
        <f>I28</f>
        <v>□</v>
      </c>
      <c r="AH28" s="32" t="str">
        <f>IF(AE28&amp;AE29="■□","●適合",IF(AE28&amp;AE29="□■","◆未達",IF(AE28&amp;AE29="□□","■未答","▼矛盾")))</f>
        <v>■未答</v>
      </c>
      <c r="AI28" s="20"/>
      <c r="AJ28" s="20"/>
      <c r="AL28" s="28" t="s">
        <v>84</v>
      </c>
      <c r="AM28" s="35" t="s">
        <v>85</v>
      </c>
      <c r="AN28" s="35" t="s">
        <v>86</v>
      </c>
      <c r="AO28" s="35" t="s">
        <v>87</v>
      </c>
      <c r="AP28" s="35" t="s">
        <v>88</v>
      </c>
      <c r="BB28" s="2"/>
      <c r="BC28" s="2"/>
      <c r="BD28" s="2"/>
      <c r="BF28" s="2"/>
      <c r="BJ28" s="1"/>
      <c r="BK28" s="1"/>
      <c r="BL28" s="1"/>
      <c r="BM28" s="1"/>
      <c r="BN28" s="1"/>
    </row>
    <row r="29" spans="2:66" ht="14.25" customHeight="1">
      <c r="B29" s="443"/>
      <c r="C29" s="890"/>
      <c r="D29" s="891"/>
      <c r="E29" s="891"/>
      <c r="F29" s="891"/>
      <c r="G29" s="891"/>
      <c r="H29" s="892"/>
      <c r="I29" s="893"/>
      <c r="J29" s="553"/>
      <c r="K29" s="553"/>
      <c r="L29" s="72"/>
      <c r="M29" s="442"/>
      <c r="N29" s="875"/>
      <c r="O29" s="877"/>
      <c r="P29" s="877"/>
      <c r="Q29" s="450"/>
      <c r="R29" s="894"/>
      <c r="S29" s="895"/>
      <c r="T29" s="895"/>
      <c r="U29" s="895"/>
      <c r="V29" s="895"/>
      <c r="W29" s="895"/>
      <c r="X29" s="895"/>
      <c r="Y29" s="895"/>
      <c r="Z29" s="895"/>
      <c r="AA29" s="895"/>
      <c r="AB29" s="896"/>
      <c r="AC29" s="633"/>
      <c r="AE29" s="1" t="str">
        <f>N28</f>
        <v>□</v>
      </c>
      <c r="AH29" s="20"/>
      <c r="AI29" s="20"/>
      <c r="AJ29" s="20"/>
      <c r="AM29" s="32" t="s">
        <v>65</v>
      </c>
      <c r="AN29" s="32" t="s">
        <v>66</v>
      </c>
      <c r="AO29" s="34" t="s">
        <v>89</v>
      </c>
      <c r="AP29" s="34" t="s">
        <v>67</v>
      </c>
      <c r="BB29" s="2"/>
      <c r="BC29" s="2"/>
      <c r="BD29" s="2"/>
      <c r="BF29" s="2"/>
      <c r="BJ29" s="1"/>
      <c r="BK29" s="1"/>
      <c r="BL29" s="1"/>
      <c r="BM29" s="1"/>
      <c r="BN29" s="1"/>
    </row>
    <row r="30" spans="2:66" ht="14.25" customHeight="1">
      <c r="B30" s="443"/>
      <c r="C30" s="883" t="s">
        <v>590</v>
      </c>
      <c r="D30" s="884"/>
      <c r="E30" s="884"/>
      <c r="F30" s="884"/>
      <c r="G30" s="884"/>
      <c r="H30" s="885"/>
      <c r="I30" s="871" t="s">
        <v>69</v>
      </c>
      <c r="J30" s="508" t="s">
        <v>270</v>
      </c>
      <c r="K30" s="508"/>
      <c r="L30" s="76"/>
      <c r="M30" s="447"/>
      <c r="N30" s="874" t="s">
        <v>82</v>
      </c>
      <c r="O30" s="876" t="s">
        <v>271</v>
      </c>
      <c r="P30" s="876"/>
      <c r="Q30" s="416"/>
      <c r="R30" s="894"/>
      <c r="S30" s="895"/>
      <c r="T30" s="895"/>
      <c r="U30" s="895"/>
      <c r="V30" s="895"/>
      <c r="W30" s="895"/>
      <c r="X30" s="895"/>
      <c r="Y30" s="895"/>
      <c r="Z30" s="895"/>
      <c r="AA30" s="895"/>
      <c r="AB30" s="896"/>
      <c r="AC30" s="631"/>
      <c r="AE30" s="31" t="str">
        <f>I30</f>
        <v>□</v>
      </c>
      <c r="AH30" s="32" t="str">
        <f>IF(AE30&amp;AE31="■□","●適合",IF(AE30&amp;AE31="□■","◆未達",IF(AE30&amp;AE31="□□","■未答","▼矛盾")))</f>
        <v>■未答</v>
      </c>
      <c r="AI30" s="20"/>
      <c r="AJ30" s="20"/>
      <c r="AL30" s="28" t="s">
        <v>84</v>
      </c>
      <c r="AM30" s="35" t="s">
        <v>85</v>
      </c>
      <c r="AN30" s="35" t="s">
        <v>86</v>
      </c>
      <c r="AO30" s="35" t="s">
        <v>87</v>
      </c>
      <c r="AP30" s="35" t="s">
        <v>88</v>
      </c>
      <c r="BB30" s="2"/>
      <c r="BC30" s="2"/>
      <c r="BD30" s="2"/>
      <c r="BF30" s="2"/>
      <c r="BJ30" s="1"/>
      <c r="BK30" s="1"/>
      <c r="BL30" s="1"/>
      <c r="BM30" s="1"/>
      <c r="BN30" s="1"/>
    </row>
    <row r="31" spans="2:66" ht="14.25" customHeight="1" thickBot="1">
      <c r="B31" s="451"/>
      <c r="C31" s="890"/>
      <c r="D31" s="891"/>
      <c r="E31" s="891"/>
      <c r="F31" s="891"/>
      <c r="G31" s="891"/>
      <c r="H31" s="892"/>
      <c r="I31" s="880"/>
      <c r="J31" s="782"/>
      <c r="K31" s="782"/>
      <c r="L31" s="110"/>
      <c r="M31" s="464"/>
      <c r="N31" s="881"/>
      <c r="O31" s="882"/>
      <c r="P31" s="882"/>
      <c r="Q31" s="465"/>
      <c r="R31" s="886"/>
      <c r="S31" s="887"/>
      <c r="T31" s="887"/>
      <c r="U31" s="887"/>
      <c r="V31" s="887"/>
      <c r="W31" s="887"/>
      <c r="X31" s="887"/>
      <c r="Y31" s="887"/>
      <c r="Z31" s="887"/>
      <c r="AA31" s="887"/>
      <c r="AB31" s="888"/>
      <c r="AC31" s="889"/>
      <c r="AE31" s="1" t="str">
        <f>N30</f>
        <v>□</v>
      </c>
      <c r="AH31" s="20"/>
      <c r="AI31" s="20"/>
      <c r="AJ31" s="20"/>
      <c r="AM31" s="32" t="s">
        <v>65</v>
      </c>
      <c r="AN31" s="32" t="s">
        <v>66</v>
      </c>
      <c r="AO31" s="34" t="s">
        <v>89</v>
      </c>
      <c r="AP31" s="34" t="s">
        <v>67</v>
      </c>
      <c r="BB31" s="2"/>
      <c r="BC31" s="2"/>
      <c r="BD31" s="2"/>
      <c r="BF31" s="2"/>
      <c r="BJ31" s="1"/>
      <c r="BK31" s="1"/>
      <c r="BL31" s="1"/>
      <c r="BM31" s="1"/>
      <c r="BN31" s="1"/>
    </row>
    <row r="32" spans="2:66" ht="32.1" hidden="1" customHeight="1" thickBot="1">
      <c r="B32" s="968" t="s">
        <v>75</v>
      </c>
      <c r="C32" s="826"/>
      <c r="D32" s="708"/>
      <c r="E32" s="708"/>
      <c r="F32" s="708"/>
      <c r="G32" s="708"/>
      <c r="H32" s="708"/>
      <c r="I32" s="850" t="s">
        <v>76</v>
      </c>
      <c r="J32" s="851"/>
      <c r="K32" s="851"/>
      <c r="L32" s="851"/>
      <c r="M32" s="851"/>
      <c r="N32" s="851"/>
      <c r="O32" s="851"/>
      <c r="P32" s="851"/>
      <c r="Q32" s="852"/>
      <c r="R32" s="850" t="s">
        <v>77</v>
      </c>
      <c r="S32" s="851"/>
      <c r="T32" s="851"/>
      <c r="U32" s="851"/>
      <c r="V32" s="851"/>
      <c r="W32" s="851"/>
      <c r="X32" s="851"/>
      <c r="Y32" s="851"/>
      <c r="Z32" s="851"/>
      <c r="AA32" s="851"/>
      <c r="AB32" s="852"/>
      <c r="AC32" s="21" t="s">
        <v>78</v>
      </c>
      <c r="AH32" s="20" t="s">
        <v>79</v>
      </c>
      <c r="AI32" s="20"/>
      <c r="AJ32" s="20" t="s">
        <v>80</v>
      </c>
    </row>
    <row r="33" spans="2:66" ht="21" customHeight="1" thickBot="1">
      <c r="B33" s="260" t="s">
        <v>508</v>
      </c>
      <c r="C33" s="261"/>
      <c r="D33" s="262"/>
      <c r="E33" s="262"/>
      <c r="F33" s="262"/>
      <c r="G33" s="262"/>
      <c r="H33" s="262"/>
      <c r="I33" s="263"/>
      <c r="J33" s="263"/>
      <c r="K33" s="263"/>
      <c r="L33" s="263"/>
      <c r="M33" s="263"/>
      <c r="N33" s="263"/>
      <c r="O33" s="263"/>
      <c r="P33" s="263"/>
      <c r="Q33" s="263"/>
      <c r="R33" s="264"/>
      <c r="S33" s="264"/>
      <c r="T33" s="264"/>
      <c r="U33" s="264"/>
      <c r="V33" s="264"/>
      <c r="W33" s="264"/>
      <c r="X33" s="264"/>
      <c r="Y33" s="264"/>
      <c r="Z33" s="264"/>
      <c r="AA33" s="264"/>
      <c r="AB33" s="264"/>
      <c r="AC33" s="265"/>
      <c r="BB33" s="2"/>
      <c r="BC33" s="2"/>
      <c r="BD33" s="2"/>
      <c r="BF33" s="2"/>
      <c r="BJ33" s="1"/>
      <c r="BK33" s="1"/>
      <c r="BL33" s="1"/>
      <c r="BM33" s="1"/>
      <c r="BN33" s="1"/>
    </row>
    <row r="34" spans="2:66" ht="21" customHeight="1" thickBot="1">
      <c r="B34" s="381" t="s">
        <v>549</v>
      </c>
      <c r="C34" s="382"/>
      <c r="D34" s="272"/>
      <c r="E34" s="272"/>
      <c r="F34" s="272"/>
      <c r="G34" s="272"/>
      <c r="H34" s="272"/>
      <c r="I34" s="273"/>
      <c r="J34" s="273"/>
      <c r="K34" s="273"/>
      <c r="L34" s="273"/>
      <c r="M34" s="273"/>
      <c r="N34" s="273"/>
      <c r="O34" s="273"/>
      <c r="P34" s="273"/>
      <c r="Q34" s="273"/>
      <c r="R34" s="274"/>
      <c r="S34" s="274"/>
      <c r="T34" s="274"/>
      <c r="U34" s="274"/>
      <c r="V34" s="274"/>
      <c r="W34" s="274"/>
      <c r="X34" s="274"/>
      <c r="Y34" s="274"/>
      <c r="Z34" s="274"/>
      <c r="AA34" s="274"/>
      <c r="AB34" s="274"/>
      <c r="AC34" s="275"/>
    </row>
    <row r="35" spans="2:66" ht="9.75" customHeight="1">
      <c r="B35" s="576" t="s">
        <v>529</v>
      </c>
      <c r="C35" s="975"/>
      <c r="D35" s="529" t="s">
        <v>415</v>
      </c>
      <c r="E35" s="530"/>
      <c r="F35" s="530"/>
      <c r="G35" s="530"/>
      <c r="H35" s="531"/>
      <c r="I35" s="22"/>
      <c r="J35" s="23"/>
      <c r="K35" s="22"/>
      <c r="L35" s="22"/>
      <c r="M35" s="22"/>
      <c r="N35" s="22"/>
      <c r="O35" s="23"/>
      <c r="P35" s="23"/>
      <c r="Q35" s="24"/>
      <c r="R35" s="25"/>
      <c r="S35" s="26"/>
      <c r="T35" s="26"/>
      <c r="U35" s="26"/>
      <c r="V35" s="26"/>
      <c r="W35" s="26"/>
      <c r="X35" s="26"/>
      <c r="Y35" s="26"/>
      <c r="Z35" s="26"/>
      <c r="AA35" s="26"/>
      <c r="AB35" s="26"/>
      <c r="AC35" s="781"/>
      <c r="AP35" s="6"/>
      <c r="AQ35" s="9"/>
    </row>
    <row r="36" spans="2:66" ht="24" customHeight="1">
      <c r="B36" s="578"/>
      <c r="C36" s="580"/>
      <c r="D36" s="539"/>
      <c r="E36" s="540"/>
      <c r="F36" s="540"/>
      <c r="G36" s="540"/>
      <c r="H36" s="541"/>
      <c r="I36" s="39" t="s">
        <v>362</v>
      </c>
      <c r="J36" s="542" t="s">
        <v>408</v>
      </c>
      <c r="K36" s="542"/>
      <c r="L36" s="542"/>
      <c r="M36" s="542"/>
      <c r="N36" s="542"/>
      <c r="O36" s="542"/>
      <c r="P36" s="542"/>
      <c r="Q36" s="543"/>
      <c r="R36" s="481"/>
      <c r="S36" s="482"/>
      <c r="T36" s="482"/>
      <c r="U36" s="482"/>
      <c r="V36" s="482"/>
      <c r="W36" s="482"/>
      <c r="X36" s="482"/>
      <c r="Y36" s="482"/>
      <c r="Z36" s="482"/>
      <c r="AA36" s="482"/>
      <c r="AB36" s="483"/>
      <c r="AC36" s="568"/>
      <c r="AE36" s="31" t="str">
        <f>+I36</f>
        <v>□</v>
      </c>
      <c r="AH36" s="34" t="str">
        <f>IF(AE36&amp;AE37&amp;AE38="■□□","◎無し",IF(AE36&amp;AE37&amp;AE38="□■□","●適合",IF(AE36&amp;AE37&amp;AE38="□□■","◆未達",IF(AE36&amp;AE37&amp;AE38="□□□","■未答","▼矛盾"))))</f>
        <v>■未答</v>
      </c>
      <c r="AI36" s="46"/>
      <c r="AL36" s="28" t="s">
        <v>104</v>
      </c>
      <c r="AM36" s="35" t="s">
        <v>359</v>
      </c>
      <c r="AN36" s="35" t="s">
        <v>358</v>
      </c>
      <c r="AO36" s="35" t="s">
        <v>357</v>
      </c>
      <c r="AP36" s="35" t="s">
        <v>356</v>
      </c>
      <c r="AQ36" s="35" t="s">
        <v>88</v>
      </c>
    </row>
    <row r="37" spans="2:66" ht="12" customHeight="1">
      <c r="B37" s="578"/>
      <c r="C37" s="580"/>
      <c r="D37" s="539"/>
      <c r="E37" s="540"/>
      <c r="F37" s="540"/>
      <c r="G37" s="540"/>
      <c r="H37" s="541"/>
      <c r="I37" s="36"/>
      <c r="J37" s="321"/>
      <c r="K37" s="29"/>
      <c r="L37" s="29"/>
      <c r="M37" s="29"/>
      <c r="N37" s="29"/>
      <c r="O37" s="321"/>
      <c r="P37" s="321"/>
      <c r="Q37" s="322"/>
      <c r="R37" s="37"/>
      <c r="S37" s="347"/>
      <c r="T37" s="347"/>
      <c r="U37" s="347"/>
      <c r="V37" s="347"/>
      <c r="W37" s="347"/>
      <c r="X37" s="347"/>
      <c r="Y37" s="347"/>
      <c r="Z37" s="347"/>
      <c r="AA37" s="347"/>
      <c r="AB37" s="347"/>
      <c r="AC37" s="568"/>
      <c r="AE37" s="1" t="str">
        <f>+I38</f>
        <v>□</v>
      </c>
      <c r="AF37" s="1" t="str">
        <f>+R38</f>
        <v>□</v>
      </c>
      <c r="AL37" s="28"/>
      <c r="AM37" s="32" t="s">
        <v>100</v>
      </c>
      <c r="AN37" s="32" t="s">
        <v>65</v>
      </c>
      <c r="AO37" s="32" t="s">
        <v>66</v>
      </c>
      <c r="AP37" s="34" t="s">
        <v>89</v>
      </c>
      <c r="AQ37" s="34" t="s">
        <v>67</v>
      </c>
    </row>
    <row r="38" spans="2:66" ht="18" customHeight="1">
      <c r="B38" s="578"/>
      <c r="C38" s="580"/>
      <c r="D38" s="539"/>
      <c r="E38" s="540"/>
      <c r="F38" s="540"/>
      <c r="G38" s="540"/>
      <c r="H38" s="541"/>
      <c r="I38" s="39" t="s">
        <v>362</v>
      </c>
      <c r="J38" s="542" t="s">
        <v>480</v>
      </c>
      <c r="K38" s="542"/>
      <c r="L38" s="542"/>
      <c r="M38" s="542"/>
      <c r="N38" s="542"/>
      <c r="O38" s="542"/>
      <c r="P38" s="542"/>
      <c r="Q38" s="543"/>
      <c r="R38" s="30" t="s">
        <v>352</v>
      </c>
      <c r="S38" s="347" t="s">
        <v>91</v>
      </c>
      <c r="T38" s="347"/>
      <c r="U38" s="347"/>
      <c r="V38" s="347"/>
      <c r="W38" s="347"/>
      <c r="X38" s="347"/>
      <c r="Y38" s="347"/>
      <c r="Z38" s="347"/>
      <c r="AA38" s="347"/>
      <c r="AB38" s="347"/>
      <c r="AC38" s="568"/>
      <c r="AE38" s="1" t="str">
        <f>+I39</f>
        <v>□</v>
      </c>
      <c r="AF38" s="1" t="str">
        <f>+R39</f>
        <v>□</v>
      </c>
      <c r="AL38" s="28"/>
      <c r="AM38" s="99"/>
      <c r="AN38" s="99"/>
      <c r="AO38" s="99"/>
      <c r="AP38" s="99"/>
      <c r="AQ38" s="99"/>
      <c r="AR38" s="99"/>
      <c r="AS38" s="9"/>
    </row>
    <row r="39" spans="2:66" ht="18" customHeight="1">
      <c r="B39" s="578"/>
      <c r="C39" s="580"/>
      <c r="D39" s="539"/>
      <c r="E39" s="540"/>
      <c r="F39" s="540"/>
      <c r="G39" s="540"/>
      <c r="H39" s="541"/>
      <c r="I39" s="39" t="s">
        <v>362</v>
      </c>
      <c r="J39" s="542" t="s">
        <v>481</v>
      </c>
      <c r="K39" s="542"/>
      <c r="L39" s="542"/>
      <c r="M39" s="542"/>
      <c r="N39" s="542"/>
      <c r="O39" s="542"/>
      <c r="P39" s="542"/>
      <c r="Q39" s="543"/>
      <c r="R39" s="30" t="s">
        <v>352</v>
      </c>
      <c r="S39" s="347" t="s">
        <v>482</v>
      </c>
      <c r="T39" s="347"/>
      <c r="U39" s="347"/>
      <c r="V39" s="347"/>
      <c r="W39" s="347"/>
      <c r="X39" s="347"/>
      <c r="Y39" s="347"/>
      <c r="Z39" s="347"/>
      <c r="AA39" s="347"/>
      <c r="AB39" s="347"/>
      <c r="AC39" s="568"/>
      <c r="AL39" s="28"/>
      <c r="AM39" s="33"/>
      <c r="AN39" s="33"/>
      <c r="AO39" s="33"/>
      <c r="AP39" s="33"/>
      <c r="AQ39" s="46"/>
      <c r="AR39" s="46"/>
      <c r="AS39" s="9"/>
    </row>
    <row r="40" spans="2:66" ht="18" customHeight="1">
      <c r="B40" s="578"/>
      <c r="C40" s="580"/>
      <c r="D40" s="539"/>
      <c r="E40" s="540"/>
      <c r="F40" s="540"/>
      <c r="G40" s="540"/>
      <c r="H40" s="541"/>
      <c r="I40" s="41"/>
      <c r="J40" s="311"/>
      <c r="K40" s="42"/>
      <c r="L40" s="311"/>
      <c r="M40" s="311"/>
      <c r="N40" s="311"/>
      <c r="O40" s="311"/>
      <c r="P40" s="311"/>
      <c r="Q40" s="312"/>
      <c r="R40" s="37"/>
      <c r="S40" s="341"/>
      <c r="T40" s="341"/>
      <c r="U40" s="341"/>
      <c r="V40" s="341"/>
      <c r="W40" s="347"/>
      <c r="X40" s="347"/>
      <c r="Y40" s="347"/>
      <c r="Z40" s="347"/>
      <c r="AA40" s="347"/>
      <c r="AB40" s="347"/>
      <c r="AC40" s="568"/>
    </row>
    <row r="41" spans="2:66" ht="23.25" customHeight="1">
      <c r="B41" s="578"/>
      <c r="C41" s="580"/>
      <c r="D41" s="539"/>
      <c r="E41" s="540"/>
      <c r="F41" s="540"/>
      <c r="G41" s="540"/>
      <c r="H41" s="541"/>
      <c r="I41" s="29"/>
      <c r="J41" s="321"/>
      <c r="K41" s="29"/>
      <c r="L41" s="29"/>
      <c r="M41" s="29"/>
      <c r="N41" s="29"/>
      <c r="O41" s="321"/>
      <c r="P41" s="321"/>
      <c r="Q41" s="322"/>
      <c r="R41" s="346"/>
      <c r="S41" s="347"/>
      <c r="T41" s="347"/>
      <c r="U41" s="347"/>
      <c r="V41" s="347"/>
      <c r="W41" s="347"/>
      <c r="X41" s="347"/>
      <c r="Y41" s="347"/>
      <c r="Z41" s="347"/>
      <c r="AA41" s="347"/>
      <c r="AB41" s="347"/>
      <c r="AC41" s="568"/>
      <c r="AL41" s="28"/>
      <c r="AM41" s="33"/>
      <c r="AN41" s="33"/>
      <c r="AO41" s="33"/>
      <c r="AP41" s="33"/>
      <c r="AQ41" s="46"/>
      <c r="BG41" s="1"/>
      <c r="BH41" s="1"/>
      <c r="BI41" s="1"/>
      <c r="BJ41" s="1"/>
      <c r="BK41" s="1"/>
      <c r="BL41" s="1"/>
      <c r="BM41" s="1"/>
      <c r="BN41" s="1"/>
    </row>
    <row r="42" spans="2:66" ht="20.100000000000001" customHeight="1">
      <c r="B42" s="578"/>
      <c r="C42" s="580"/>
      <c r="D42" s="330"/>
      <c r="E42" s="827" t="s">
        <v>475</v>
      </c>
      <c r="F42" s="524"/>
      <c r="G42" s="524"/>
      <c r="H42" s="828"/>
      <c r="I42" s="132"/>
      <c r="J42" s="732"/>
      <c r="K42" s="732"/>
      <c r="L42" s="732"/>
      <c r="M42" s="69"/>
      <c r="N42" s="317"/>
      <c r="O42" s="317"/>
      <c r="P42" s="317"/>
      <c r="Q42" s="70"/>
      <c r="R42" s="196" t="s">
        <v>362</v>
      </c>
      <c r="S42" s="966" t="s">
        <v>402</v>
      </c>
      <c r="T42" s="966"/>
      <c r="U42" s="966"/>
      <c r="V42" s="195" t="s">
        <v>352</v>
      </c>
      <c r="W42" s="966" t="s">
        <v>401</v>
      </c>
      <c r="X42" s="966"/>
      <c r="Y42" s="966"/>
      <c r="Z42" s="194"/>
      <c r="AA42" s="194"/>
      <c r="AB42" s="193"/>
      <c r="AC42" s="352"/>
      <c r="AE42" s="9" t="str">
        <f t="shared" ref="AE42:AE47" si="0">+R42</f>
        <v>□</v>
      </c>
      <c r="AF42" s="9" t="str">
        <f t="shared" ref="AF42:AF47" si="1">+V42</f>
        <v>□</v>
      </c>
      <c r="AG42" s="190" t="s">
        <v>407</v>
      </c>
      <c r="AI42" s="46"/>
      <c r="AJ42" s="32" t="str">
        <f t="shared" ref="AJ42:AJ47" si="2">IF(AE42&amp;AF42="■□","－",IF(AE42&amp;AF42="□■",AG42,IF(AE42&amp;AF42="□□","■未答","▼矛盾")))</f>
        <v>■未答</v>
      </c>
      <c r="BG42" s="1"/>
      <c r="BH42" s="1"/>
      <c r="BI42" s="1"/>
      <c r="BJ42" s="1"/>
      <c r="BK42" s="1"/>
      <c r="BL42" s="1"/>
      <c r="BM42" s="1"/>
      <c r="BN42" s="1"/>
    </row>
    <row r="43" spans="2:66" ht="20.100000000000001" customHeight="1">
      <c r="B43" s="578"/>
      <c r="C43" s="580"/>
      <c r="D43" s="330"/>
      <c r="E43" s="827" t="s">
        <v>476</v>
      </c>
      <c r="F43" s="524"/>
      <c r="G43" s="524"/>
      <c r="H43" s="828"/>
      <c r="I43" s="132"/>
      <c r="J43" s="380"/>
      <c r="K43" s="380"/>
      <c r="L43" s="380"/>
      <c r="M43" s="69"/>
      <c r="N43" s="380"/>
      <c r="O43" s="380"/>
      <c r="P43" s="380"/>
      <c r="Q43" s="383"/>
      <c r="R43" s="196" t="s">
        <v>362</v>
      </c>
      <c r="S43" s="966" t="s">
        <v>402</v>
      </c>
      <c r="T43" s="966"/>
      <c r="U43" s="966"/>
      <c r="V43" s="195" t="s">
        <v>352</v>
      </c>
      <c r="W43" s="966" t="s">
        <v>401</v>
      </c>
      <c r="X43" s="966"/>
      <c r="Y43" s="966"/>
      <c r="Z43" s="194"/>
      <c r="AA43" s="194"/>
      <c r="AB43" s="193"/>
      <c r="AC43" s="352"/>
      <c r="AE43" s="9" t="str">
        <f t="shared" si="0"/>
        <v>□</v>
      </c>
      <c r="AF43" s="9" t="str">
        <f t="shared" si="1"/>
        <v>□</v>
      </c>
      <c r="AG43" s="190" t="s">
        <v>406</v>
      </c>
      <c r="AJ43" s="32" t="str">
        <f t="shared" si="2"/>
        <v>■未答</v>
      </c>
      <c r="BG43" s="1"/>
      <c r="BH43" s="1"/>
      <c r="BI43" s="1"/>
      <c r="BJ43" s="1"/>
      <c r="BK43" s="1"/>
      <c r="BL43" s="1"/>
      <c r="BM43" s="1"/>
      <c r="BN43" s="1"/>
    </row>
    <row r="44" spans="2:66" ht="27.95" customHeight="1">
      <c r="B44" s="578"/>
      <c r="C44" s="580"/>
      <c r="D44" s="330"/>
      <c r="E44" s="827" t="s">
        <v>477</v>
      </c>
      <c r="F44" s="524"/>
      <c r="G44" s="524"/>
      <c r="H44" s="828"/>
      <c r="I44" s="132"/>
      <c r="J44" s="380"/>
      <c r="K44" s="380"/>
      <c r="L44" s="380"/>
      <c r="M44" s="69"/>
      <c r="N44" s="380"/>
      <c r="O44" s="380"/>
      <c r="P44" s="380"/>
      <c r="Q44" s="383"/>
      <c r="R44" s="196" t="s">
        <v>362</v>
      </c>
      <c r="S44" s="966" t="s">
        <v>402</v>
      </c>
      <c r="T44" s="966"/>
      <c r="U44" s="966"/>
      <c r="V44" s="195" t="s">
        <v>352</v>
      </c>
      <c r="W44" s="966" t="s">
        <v>401</v>
      </c>
      <c r="X44" s="966"/>
      <c r="Y44" s="966"/>
      <c r="Z44" s="194"/>
      <c r="AA44" s="194"/>
      <c r="AB44" s="193"/>
      <c r="AC44" s="352"/>
      <c r="AE44" s="9" t="str">
        <f t="shared" si="0"/>
        <v>□</v>
      </c>
      <c r="AF44" s="9" t="str">
        <f t="shared" si="1"/>
        <v>□</v>
      </c>
      <c r="AG44" s="190" t="s">
        <v>405</v>
      </c>
      <c r="AJ44" s="32" t="str">
        <f t="shared" si="2"/>
        <v>■未答</v>
      </c>
      <c r="BG44" s="1"/>
      <c r="BH44" s="1"/>
      <c r="BI44" s="1"/>
      <c r="BJ44" s="1"/>
      <c r="BK44" s="1"/>
      <c r="BL44" s="1"/>
      <c r="BM44" s="1"/>
      <c r="BN44" s="1"/>
    </row>
    <row r="45" spans="2:66" ht="20.100000000000001" customHeight="1">
      <c r="B45" s="578"/>
      <c r="C45" s="580"/>
      <c r="D45" s="330"/>
      <c r="E45" s="827" t="s">
        <v>478</v>
      </c>
      <c r="F45" s="524"/>
      <c r="G45" s="524"/>
      <c r="H45" s="828"/>
      <c r="I45" s="132"/>
      <c r="J45" s="380"/>
      <c r="K45" s="149"/>
      <c r="L45" s="380"/>
      <c r="M45" s="69"/>
      <c r="N45" s="380"/>
      <c r="O45" s="380"/>
      <c r="P45" s="380"/>
      <c r="Q45" s="383"/>
      <c r="R45" s="196" t="s">
        <v>362</v>
      </c>
      <c r="S45" s="966" t="s">
        <v>402</v>
      </c>
      <c r="T45" s="966"/>
      <c r="U45" s="966"/>
      <c r="V45" s="195" t="s">
        <v>352</v>
      </c>
      <c r="W45" s="966" t="s">
        <v>401</v>
      </c>
      <c r="X45" s="966"/>
      <c r="Y45" s="966"/>
      <c r="Z45" s="194"/>
      <c r="AA45" s="194"/>
      <c r="AB45" s="193"/>
      <c r="AC45" s="352"/>
      <c r="AE45" s="9" t="str">
        <f t="shared" si="0"/>
        <v>□</v>
      </c>
      <c r="AF45" s="9" t="str">
        <f t="shared" si="1"/>
        <v>□</v>
      </c>
      <c r="AG45" s="190" t="s">
        <v>404</v>
      </c>
      <c r="AI45" s="33"/>
      <c r="AJ45" s="32" t="str">
        <f t="shared" si="2"/>
        <v>■未答</v>
      </c>
      <c r="BG45" s="1"/>
      <c r="BH45" s="1"/>
      <c r="BI45" s="1"/>
      <c r="BJ45" s="1"/>
      <c r="BK45" s="1"/>
      <c r="BL45" s="1"/>
      <c r="BM45" s="1"/>
      <c r="BN45" s="1"/>
    </row>
    <row r="46" spans="2:66" ht="20.100000000000001" customHeight="1">
      <c r="B46" s="578"/>
      <c r="C46" s="580"/>
      <c r="D46" s="330"/>
      <c r="E46" s="827" t="s">
        <v>479</v>
      </c>
      <c r="F46" s="524"/>
      <c r="G46" s="524"/>
      <c r="H46" s="828"/>
      <c r="I46" s="132"/>
      <c r="J46" s="380"/>
      <c r="K46" s="149"/>
      <c r="L46" s="380"/>
      <c r="M46" s="69"/>
      <c r="N46" s="380"/>
      <c r="O46" s="380"/>
      <c r="P46" s="380"/>
      <c r="Q46" s="383"/>
      <c r="R46" s="196" t="s">
        <v>362</v>
      </c>
      <c r="S46" s="966" t="s">
        <v>402</v>
      </c>
      <c r="T46" s="966"/>
      <c r="U46" s="966"/>
      <c r="V46" s="195" t="s">
        <v>352</v>
      </c>
      <c r="W46" s="966" t="s">
        <v>401</v>
      </c>
      <c r="X46" s="966"/>
      <c r="Y46" s="966"/>
      <c r="Z46" s="194"/>
      <c r="AA46" s="194"/>
      <c r="AB46" s="193"/>
      <c r="AC46" s="352"/>
      <c r="AE46" s="9" t="str">
        <f t="shared" si="0"/>
        <v>□</v>
      </c>
      <c r="AF46" s="9" t="str">
        <f t="shared" si="1"/>
        <v>□</v>
      </c>
      <c r="AG46" s="190" t="s">
        <v>403</v>
      </c>
      <c r="AI46" s="33"/>
      <c r="AJ46" s="32" t="str">
        <f t="shared" si="2"/>
        <v>■未答</v>
      </c>
      <c r="BG46" s="1"/>
      <c r="BH46" s="1"/>
      <c r="BI46" s="1"/>
      <c r="BJ46" s="1"/>
      <c r="BK46" s="1"/>
      <c r="BL46" s="1"/>
      <c r="BM46" s="1"/>
      <c r="BN46" s="1"/>
    </row>
    <row r="47" spans="2:66" ht="36" customHeight="1" thickBot="1">
      <c r="B47" s="578"/>
      <c r="C47" s="580"/>
      <c r="D47" s="330"/>
      <c r="E47" s="706" t="s">
        <v>576</v>
      </c>
      <c r="F47" s="536"/>
      <c r="G47" s="536"/>
      <c r="H47" s="857"/>
      <c r="I47" s="132"/>
      <c r="J47" s="317"/>
      <c r="K47" s="317"/>
      <c r="L47" s="317"/>
      <c r="M47" s="69"/>
      <c r="N47" s="317"/>
      <c r="O47" s="317"/>
      <c r="P47" s="317"/>
      <c r="Q47" s="70"/>
      <c r="R47" s="141" t="s">
        <v>362</v>
      </c>
      <c r="S47" s="971" t="s">
        <v>402</v>
      </c>
      <c r="T47" s="971"/>
      <c r="U47" s="971"/>
      <c r="V47" s="192" t="s">
        <v>352</v>
      </c>
      <c r="W47" s="971" t="s">
        <v>401</v>
      </c>
      <c r="X47" s="971"/>
      <c r="Y47" s="971"/>
      <c r="Z47" s="328"/>
      <c r="AA47" s="328"/>
      <c r="AB47" s="329"/>
      <c r="AC47" s="191"/>
      <c r="AE47" s="9" t="str">
        <f t="shared" si="0"/>
        <v>□</v>
      </c>
      <c r="AF47" s="9" t="str">
        <f t="shared" si="1"/>
        <v>□</v>
      </c>
      <c r="AG47" s="190" t="s">
        <v>400</v>
      </c>
      <c r="AI47" s="46"/>
      <c r="AJ47" s="32" t="str">
        <f t="shared" si="2"/>
        <v>■未答</v>
      </c>
      <c r="BG47" s="1"/>
      <c r="BH47" s="1"/>
      <c r="BI47" s="1"/>
      <c r="BJ47" s="1"/>
      <c r="BK47" s="1"/>
      <c r="BL47" s="1"/>
      <c r="BM47" s="1"/>
      <c r="BN47" s="1"/>
    </row>
    <row r="48" spans="2:66" ht="21.95" customHeight="1">
      <c r="B48" s="823" t="s">
        <v>399</v>
      </c>
      <c r="C48" s="963"/>
      <c r="D48" s="529" t="s">
        <v>416</v>
      </c>
      <c r="E48" s="530"/>
      <c r="F48" s="530"/>
      <c r="G48" s="530"/>
      <c r="H48" s="531"/>
      <c r="I48" s="109" t="s">
        <v>362</v>
      </c>
      <c r="J48" s="23" t="s">
        <v>170</v>
      </c>
      <c r="K48" s="23"/>
      <c r="L48" s="23"/>
      <c r="M48" s="22"/>
      <c r="N48" s="22"/>
      <c r="O48" s="23"/>
      <c r="P48" s="23"/>
      <c r="Q48" s="24"/>
      <c r="R48" s="25"/>
      <c r="S48" s="26"/>
      <c r="T48" s="26"/>
      <c r="U48" s="26"/>
      <c r="V48" s="26"/>
      <c r="W48" s="26"/>
      <c r="X48" s="26"/>
      <c r="Y48" s="26"/>
      <c r="Z48" s="26"/>
      <c r="AA48" s="26"/>
      <c r="AB48" s="189" t="s">
        <v>103</v>
      </c>
      <c r="AC48" s="781"/>
      <c r="AE48" s="31" t="str">
        <f>+I48</f>
        <v>□</v>
      </c>
      <c r="AH48" s="34" t="str">
        <f>IF(AE48&amp;AE49&amp;AE50&amp;AE51="■□□□","◎無し",IF(AE48&amp;AE49&amp;AE50&amp;AE51="□■□□","Ｅ適合",IF(AE48&amp;AE49&amp;AE50&amp;AE51="□□■□","●適合",IF(AE48&amp;AE49&amp;AE50&amp;AE51="□□□■","◆未達",IF(AE48&amp;AE49&amp;AE50&amp;AE51="□□□□","■未答","▼矛盾")))))</f>
        <v>■未答</v>
      </c>
      <c r="AI48" s="46"/>
      <c r="AL48" s="28" t="s">
        <v>92</v>
      </c>
      <c r="AM48" s="40" t="s">
        <v>368</v>
      </c>
      <c r="AN48" s="40" t="s">
        <v>367</v>
      </c>
      <c r="AO48" s="40" t="s">
        <v>366</v>
      </c>
      <c r="AP48" s="40" t="s">
        <v>365</v>
      </c>
      <c r="AQ48" s="40" t="s">
        <v>364</v>
      </c>
      <c r="AR48" s="40" t="s">
        <v>88</v>
      </c>
      <c r="BG48" s="1"/>
      <c r="BH48" s="1"/>
      <c r="BI48" s="1"/>
      <c r="BJ48" s="1"/>
      <c r="BK48" s="1"/>
      <c r="BL48" s="1"/>
      <c r="BM48" s="1"/>
      <c r="BN48" s="1"/>
    </row>
    <row r="49" spans="2:66" ht="21.95" customHeight="1">
      <c r="B49" s="810"/>
      <c r="C49" s="948"/>
      <c r="D49" s="539"/>
      <c r="E49" s="540"/>
      <c r="F49" s="540"/>
      <c r="G49" s="540"/>
      <c r="H49" s="541"/>
      <c r="I49" s="48" t="s">
        <v>362</v>
      </c>
      <c r="J49" s="511" t="s">
        <v>550</v>
      </c>
      <c r="K49" s="511"/>
      <c r="L49" s="511"/>
      <c r="M49" s="511"/>
      <c r="N49" s="511"/>
      <c r="O49" s="511"/>
      <c r="P49" s="511"/>
      <c r="Q49" s="512"/>
      <c r="R49" s="807" t="s">
        <v>171</v>
      </c>
      <c r="S49" s="808"/>
      <c r="T49" s="523"/>
      <c r="U49" s="523"/>
      <c r="V49" s="112" t="s">
        <v>398</v>
      </c>
      <c r="W49" s="523"/>
      <c r="X49" s="523"/>
      <c r="Y49" s="347"/>
      <c r="Z49" s="347"/>
      <c r="AA49" s="347"/>
      <c r="AB49" s="347"/>
      <c r="AC49" s="568"/>
      <c r="AE49" s="1" t="str">
        <f>+I49</f>
        <v>□</v>
      </c>
      <c r="AL49" s="28"/>
      <c r="AM49" s="32" t="s">
        <v>64</v>
      </c>
      <c r="AN49" s="32" t="s">
        <v>173</v>
      </c>
      <c r="AO49" s="32" t="s">
        <v>65</v>
      </c>
      <c r="AP49" s="32" t="s">
        <v>66</v>
      </c>
      <c r="AQ49" s="34" t="s">
        <v>89</v>
      </c>
      <c r="AR49" s="34" t="s">
        <v>67</v>
      </c>
      <c r="BE49" s="1"/>
      <c r="BG49" s="1"/>
      <c r="BH49" s="1"/>
      <c r="BI49" s="1"/>
      <c r="BJ49" s="1"/>
      <c r="BK49" s="1"/>
      <c r="BL49" s="1"/>
      <c r="BM49" s="1"/>
      <c r="BN49" s="1"/>
    </row>
    <row r="50" spans="2:66" ht="21.95" customHeight="1">
      <c r="B50" s="810"/>
      <c r="C50" s="948"/>
      <c r="D50" s="308"/>
      <c r="E50" s="536" t="s">
        <v>174</v>
      </c>
      <c r="F50" s="537"/>
      <c r="G50" s="537"/>
      <c r="H50" s="538"/>
      <c r="I50" s="69"/>
      <c r="J50" s="321"/>
      <c r="K50" s="321"/>
      <c r="L50" s="321"/>
      <c r="M50" s="321"/>
      <c r="N50" s="321"/>
      <c r="O50" s="321"/>
      <c r="P50" s="321"/>
      <c r="Q50" s="322"/>
      <c r="R50" s="370"/>
      <c r="S50" s="341"/>
      <c r="T50" s="341"/>
      <c r="U50" s="341"/>
      <c r="V50" s="341"/>
      <c r="W50" s="705"/>
      <c r="X50" s="705"/>
      <c r="Y50" s="341"/>
      <c r="Z50" s="341"/>
      <c r="AA50" s="347"/>
      <c r="AB50" s="59"/>
      <c r="AC50" s="568"/>
      <c r="AE50" s="1" t="str">
        <f>+I51</f>
        <v>□</v>
      </c>
      <c r="AH50" s="113">
        <f>IF(W49=0,0,T49/W49)</f>
        <v>0</v>
      </c>
      <c r="AJ50" s="32" t="str">
        <f>IF(AH50=0,"",IF(AH50&gt;(22/21),"◆過勾配","●適合"))</f>
        <v/>
      </c>
      <c r="BE50" s="1"/>
      <c r="BG50" s="1"/>
      <c r="BH50" s="1"/>
      <c r="BI50" s="1"/>
      <c r="BJ50" s="1"/>
      <c r="BK50" s="1"/>
      <c r="BL50" s="1"/>
      <c r="BM50" s="1"/>
      <c r="BN50" s="1"/>
    </row>
    <row r="51" spans="2:66" ht="21.95" customHeight="1">
      <c r="B51" s="810"/>
      <c r="C51" s="948"/>
      <c r="D51" s="308"/>
      <c r="E51" s="532"/>
      <c r="F51" s="533"/>
      <c r="G51" s="533"/>
      <c r="H51" s="534"/>
      <c r="I51" s="48" t="s">
        <v>352</v>
      </c>
      <c r="J51" s="542" t="s">
        <v>175</v>
      </c>
      <c r="K51" s="542"/>
      <c r="L51" s="542"/>
      <c r="M51" s="542"/>
      <c r="N51" s="542"/>
      <c r="O51" s="542"/>
      <c r="P51" s="542"/>
      <c r="Q51" s="543"/>
      <c r="R51" s="527" t="s">
        <v>176</v>
      </c>
      <c r="S51" s="528"/>
      <c r="T51" s="528"/>
      <c r="U51" s="528"/>
      <c r="V51" s="523"/>
      <c r="W51" s="523"/>
      <c r="X51" s="347" t="s">
        <v>360</v>
      </c>
      <c r="Y51" s="347"/>
      <c r="Z51" s="347"/>
      <c r="AA51" s="347"/>
      <c r="AB51" s="59"/>
      <c r="AC51" s="568"/>
      <c r="AE51" s="1" t="str">
        <f>+I52</f>
        <v>□</v>
      </c>
      <c r="AH51" s="114" t="s">
        <v>397</v>
      </c>
      <c r="BE51" s="1"/>
      <c r="BG51" s="1"/>
      <c r="BH51" s="1"/>
      <c r="BI51" s="1"/>
      <c r="BJ51" s="1"/>
      <c r="BK51" s="1"/>
      <c r="BL51" s="1"/>
      <c r="BM51" s="1"/>
      <c r="BN51" s="1"/>
    </row>
    <row r="52" spans="2:66" ht="21.95" customHeight="1">
      <c r="B52" s="810"/>
      <c r="C52" s="948"/>
      <c r="D52" s="308"/>
      <c r="E52" s="524" t="s">
        <v>178</v>
      </c>
      <c r="F52" s="525"/>
      <c r="G52" s="525"/>
      <c r="H52" s="969"/>
      <c r="I52" s="48" t="s">
        <v>352</v>
      </c>
      <c r="J52" s="511" t="s">
        <v>551</v>
      </c>
      <c r="K52" s="511"/>
      <c r="L52" s="511"/>
      <c r="M52" s="511"/>
      <c r="N52" s="511"/>
      <c r="O52" s="511"/>
      <c r="P52" s="511"/>
      <c r="Q52" s="512"/>
      <c r="R52" s="527" t="s">
        <v>180</v>
      </c>
      <c r="S52" s="528"/>
      <c r="T52" s="528"/>
      <c r="U52" s="528"/>
      <c r="V52" s="523"/>
      <c r="W52" s="523"/>
      <c r="X52" s="347" t="s">
        <v>360</v>
      </c>
      <c r="Y52" s="341"/>
      <c r="Z52" s="341"/>
      <c r="AA52" s="347"/>
      <c r="AB52" s="59"/>
      <c r="AC52" s="568"/>
      <c r="AH52" s="115" t="s">
        <v>181</v>
      </c>
      <c r="AJ52" s="34" t="str">
        <f>IF(V52&gt;0,IF(V52&lt;195,"◆195未満","●適合"),"■未答")</f>
        <v>■未答</v>
      </c>
      <c r="BE52" s="1"/>
      <c r="BG52" s="1"/>
      <c r="BH52" s="1"/>
      <c r="BI52" s="1"/>
      <c r="BJ52" s="1"/>
      <c r="BK52" s="1"/>
      <c r="BL52" s="1"/>
      <c r="BM52" s="1"/>
      <c r="BN52" s="1"/>
    </row>
    <row r="53" spans="2:66" ht="20.100000000000001" customHeight="1">
      <c r="B53" s="810"/>
      <c r="C53" s="948"/>
      <c r="D53" s="308"/>
      <c r="E53" s="536" t="s">
        <v>396</v>
      </c>
      <c r="F53" s="537"/>
      <c r="G53" s="537"/>
      <c r="H53" s="538"/>
      <c r="I53" s="321"/>
      <c r="J53" s="321"/>
      <c r="K53" s="321"/>
      <c r="L53" s="321"/>
      <c r="M53" s="321"/>
      <c r="N53" s="321"/>
      <c r="O53" s="321"/>
      <c r="P53" s="321"/>
      <c r="Q53" s="322"/>
      <c r="R53" s="346"/>
      <c r="S53" s="709" t="s">
        <v>183</v>
      </c>
      <c r="T53" s="709"/>
      <c r="U53" s="709"/>
      <c r="V53" s="709"/>
      <c r="W53" s="709"/>
      <c r="X53" s="709"/>
      <c r="Y53" s="597">
        <f>+V51*2+V52</f>
        <v>0</v>
      </c>
      <c r="Z53" s="597"/>
      <c r="AA53" s="347" t="s">
        <v>360</v>
      </c>
      <c r="AB53" s="347"/>
      <c r="AC53" s="568"/>
      <c r="AH53" s="115" t="s">
        <v>184</v>
      </c>
      <c r="AJ53" s="34" t="str">
        <f>IF(Y53&gt;0,IF(AND(Y53&gt;=550,Y53&lt;=650),"●適合","◆未達"),"■未答")</f>
        <v>■未答</v>
      </c>
      <c r="BE53" s="1"/>
      <c r="BG53" s="1"/>
      <c r="BH53" s="1"/>
      <c r="BI53" s="1"/>
      <c r="BJ53" s="1"/>
      <c r="BK53" s="1"/>
      <c r="BL53" s="1"/>
      <c r="BM53" s="1"/>
      <c r="BN53" s="1"/>
    </row>
    <row r="54" spans="2:66" ht="20.100000000000001" customHeight="1">
      <c r="B54" s="810"/>
      <c r="C54" s="948"/>
      <c r="D54" s="308"/>
      <c r="E54" s="539"/>
      <c r="F54" s="540"/>
      <c r="G54" s="540"/>
      <c r="H54" s="541"/>
      <c r="I54" s="321"/>
      <c r="J54" s="321"/>
      <c r="K54" s="321"/>
      <c r="L54" s="321"/>
      <c r="M54" s="321"/>
      <c r="N54" s="321"/>
      <c r="O54" s="321"/>
      <c r="P54" s="321"/>
      <c r="Q54" s="322"/>
      <c r="R54" s="527" t="s">
        <v>185</v>
      </c>
      <c r="S54" s="528"/>
      <c r="T54" s="528"/>
      <c r="U54" s="528"/>
      <c r="V54" s="523"/>
      <c r="W54" s="523"/>
      <c r="X54" s="347" t="s">
        <v>360</v>
      </c>
      <c r="Y54" s="341"/>
      <c r="Z54" s="341"/>
      <c r="AA54" s="347"/>
      <c r="AB54" s="347"/>
      <c r="AC54" s="568"/>
      <c r="AH54" s="82" t="s">
        <v>186</v>
      </c>
      <c r="AJ54" s="34" t="str">
        <f>IF(V54&gt;0,IF(V54&gt;30,"◆30超過","●適合"),"■未答")</f>
        <v>■未答</v>
      </c>
      <c r="BE54" s="1"/>
      <c r="BG54" s="1"/>
      <c r="BH54" s="1"/>
      <c r="BI54" s="1"/>
      <c r="BJ54" s="1"/>
      <c r="BK54" s="1"/>
      <c r="BL54" s="1"/>
      <c r="BM54" s="1"/>
      <c r="BN54" s="1"/>
    </row>
    <row r="55" spans="2:66" ht="8.25" customHeight="1">
      <c r="B55" s="810"/>
      <c r="C55" s="948"/>
      <c r="D55" s="308"/>
      <c r="E55" s="539"/>
      <c r="F55" s="540"/>
      <c r="G55" s="540"/>
      <c r="H55" s="541"/>
      <c r="I55" s="321"/>
      <c r="J55" s="321"/>
      <c r="K55" s="321"/>
      <c r="L55" s="321"/>
      <c r="M55" s="321"/>
      <c r="N55" s="321"/>
      <c r="O55" s="321"/>
      <c r="P55" s="321"/>
      <c r="Q55" s="322"/>
      <c r="R55" s="346"/>
      <c r="S55" s="347"/>
      <c r="T55" s="347"/>
      <c r="U55" s="341"/>
      <c r="V55" s="341"/>
      <c r="W55" s="341"/>
      <c r="X55" s="341"/>
      <c r="Y55" s="341"/>
      <c r="Z55" s="347"/>
      <c r="AA55" s="347"/>
      <c r="AB55" s="347"/>
      <c r="AC55" s="568"/>
      <c r="AH55" s="82"/>
      <c r="AN55" s="99"/>
      <c r="BE55" s="1"/>
      <c r="BG55" s="1"/>
      <c r="BH55" s="1"/>
      <c r="BI55" s="1"/>
      <c r="BJ55" s="1"/>
      <c r="BK55" s="1"/>
      <c r="BL55" s="1"/>
      <c r="BM55" s="1"/>
      <c r="BN55" s="1"/>
    </row>
    <row r="56" spans="2:66" ht="20.100000000000001" customHeight="1">
      <c r="B56" s="810"/>
      <c r="C56" s="948"/>
      <c r="D56" s="308"/>
      <c r="E56" s="539"/>
      <c r="F56" s="540"/>
      <c r="G56" s="540"/>
      <c r="H56" s="541"/>
      <c r="I56" s="321"/>
      <c r="J56" s="321"/>
      <c r="K56" s="321"/>
      <c r="L56" s="321"/>
      <c r="M56" s="321"/>
      <c r="N56" s="321"/>
      <c r="O56" s="321"/>
      <c r="P56" s="321"/>
      <c r="Q56" s="322"/>
      <c r="R56" s="37"/>
      <c r="S56" s="341"/>
      <c r="T56" s="341"/>
      <c r="U56" s="341"/>
      <c r="V56" s="341"/>
      <c r="W56" s="341"/>
      <c r="X56" s="341"/>
      <c r="Y56" s="341"/>
      <c r="Z56" s="347"/>
      <c r="AA56" s="347"/>
      <c r="AB56" s="347"/>
      <c r="AC56" s="568"/>
      <c r="AH56" s="82"/>
      <c r="BE56" s="1"/>
      <c r="BG56" s="1"/>
      <c r="BH56" s="1"/>
      <c r="BI56" s="1"/>
      <c r="BJ56" s="1"/>
      <c r="BK56" s="1"/>
      <c r="BL56" s="1"/>
      <c r="BM56" s="1"/>
      <c r="BN56" s="1"/>
    </row>
    <row r="57" spans="2:66" ht="20.100000000000001" customHeight="1">
      <c r="B57" s="810"/>
      <c r="C57" s="948"/>
      <c r="D57" s="308"/>
      <c r="E57" s="330"/>
      <c r="F57" s="536" t="s">
        <v>395</v>
      </c>
      <c r="G57" s="537"/>
      <c r="H57" s="538"/>
      <c r="I57" s="321"/>
      <c r="J57" s="321"/>
      <c r="K57" s="321"/>
      <c r="L57" s="321"/>
      <c r="M57" s="321"/>
      <c r="N57" s="321"/>
      <c r="O57" s="321"/>
      <c r="P57" s="321"/>
      <c r="Q57" s="322"/>
      <c r="R57" s="30" t="s">
        <v>352</v>
      </c>
      <c r="S57" s="347" t="s">
        <v>188</v>
      </c>
      <c r="T57" s="347"/>
      <c r="U57" s="347"/>
      <c r="V57" s="347"/>
      <c r="W57" s="341"/>
      <c r="X57" s="341"/>
      <c r="Y57" s="341"/>
      <c r="Z57" s="347"/>
      <c r="AA57" s="347"/>
      <c r="AB57" s="347"/>
      <c r="AC57" s="568"/>
      <c r="AF57" s="1" t="str">
        <f>+R57</f>
        <v>□</v>
      </c>
      <c r="AH57" s="82" t="s">
        <v>189</v>
      </c>
      <c r="AJ57" s="34" t="str">
        <f>IF(AF57&amp;AF58&amp;AF59&amp;AF60&amp;AF61="■□□□□","◎無し",IF(AF57&amp;AF58&amp;AF59&amp;AF60&amp;AF61="□■□□□","◆寸法",IF(AF57&amp;AF58&amp;AF59&amp;AF60&amp;AF61="□□■□□","①階段",IF(AF57&amp;AF58&amp;AF59&amp;AF60&amp;AF61="□□□■□","②階段",IF(AF57&amp;AF58&amp;AF59&amp;AF60&amp;AF61="□□□□■","③階段",IF(AF57&amp;AF58&amp;AF59&amp;AF60&amp;AF61="□□□□□","■未答","▼矛盾"))))))</f>
        <v>■未答</v>
      </c>
      <c r="AL57" s="28" t="s">
        <v>190</v>
      </c>
      <c r="AM57" s="40" t="s">
        <v>394</v>
      </c>
      <c r="AN57" s="40" t="s">
        <v>393</v>
      </c>
      <c r="AO57" s="40" t="s">
        <v>392</v>
      </c>
      <c r="AP57" s="40" t="s">
        <v>391</v>
      </c>
      <c r="AQ57" s="40" t="s">
        <v>390</v>
      </c>
      <c r="AR57" s="40" t="s">
        <v>390</v>
      </c>
      <c r="AS57" s="40" t="s">
        <v>88</v>
      </c>
      <c r="BE57" s="1"/>
      <c r="BG57" s="1"/>
      <c r="BH57" s="1"/>
      <c r="BI57" s="1"/>
      <c r="BJ57" s="1"/>
      <c r="BK57" s="1"/>
      <c r="BL57" s="1"/>
      <c r="BM57" s="1"/>
      <c r="BN57" s="1"/>
    </row>
    <row r="58" spans="2:66" ht="20.100000000000001" customHeight="1">
      <c r="B58" s="810"/>
      <c r="C58" s="948"/>
      <c r="D58" s="308"/>
      <c r="E58" s="330"/>
      <c r="F58" s="532"/>
      <c r="G58" s="533"/>
      <c r="H58" s="534"/>
      <c r="I58" s="321"/>
      <c r="J58" s="321"/>
      <c r="K58" s="321"/>
      <c r="L58" s="321"/>
      <c r="M58" s="321"/>
      <c r="N58" s="321"/>
      <c r="O58" s="321"/>
      <c r="P58" s="321"/>
      <c r="Q58" s="322"/>
      <c r="R58" s="30" t="s">
        <v>352</v>
      </c>
      <c r="S58" s="347" t="s">
        <v>196</v>
      </c>
      <c r="T58" s="347"/>
      <c r="U58" s="347"/>
      <c r="V58" s="347"/>
      <c r="W58" s="347"/>
      <c r="X58" s="347"/>
      <c r="Y58" s="347"/>
      <c r="Z58" s="347"/>
      <c r="AA58" s="347"/>
      <c r="AB58" s="347"/>
      <c r="AC58" s="568"/>
      <c r="AF58" s="1" t="str">
        <f>+R58</f>
        <v>□</v>
      </c>
      <c r="AL58" s="28"/>
      <c r="AM58" s="32" t="s">
        <v>64</v>
      </c>
      <c r="AN58" s="32" t="s">
        <v>197</v>
      </c>
      <c r="AO58" s="32" t="s">
        <v>198</v>
      </c>
      <c r="AP58" s="32" t="s">
        <v>199</v>
      </c>
      <c r="AQ58" s="34" t="s">
        <v>200</v>
      </c>
      <c r="AR58" s="34" t="s">
        <v>89</v>
      </c>
      <c r="AS58" s="116" t="s">
        <v>67</v>
      </c>
      <c r="BE58" s="1"/>
      <c r="BG58" s="1"/>
      <c r="BH58" s="1"/>
      <c r="BI58" s="1"/>
      <c r="BJ58" s="1"/>
      <c r="BK58" s="1"/>
      <c r="BL58" s="1"/>
      <c r="BM58" s="1"/>
      <c r="BN58" s="1"/>
    </row>
    <row r="59" spans="2:66" ht="20.100000000000001" customHeight="1">
      <c r="B59" s="810"/>
      <c r="C59" s="948"/>
      <c r="D59" s="308"/>
      <c r="E59" s="330"/>
      <c r="F59" s="536" t="s">
        <v>389</v>
      </c>
      <c r="G59" s="537"/>
      <c r="H59" s="538"/>
      <c r="I59" s="321"/>
      <c r="J59" s="321"/>
      <c r="K59" s="321"/>
      <c r="L59" s="321"/>
      <c r="M59" s="321"/>
      <c r="N59" s="321"/>
      <c r="O59" s="321"/>
      <c r="P59" s="321"/>
      <c r="Q59" s="322"/>
      <c r="R59" s="30" t="s">
        <v>352</v>
      </c>
      <c r="S59" s="347" t="s">
        <v>202</v>
      </c>
      <c r="T59" s="347"/>
      <c r="U59" s="347"/>
      <c r="V59" s="347"/>
      <c r="W59" s="347"/>
      <c r="X59" s="347"/>
      <c r="Y59" s="347"/>
      <c r="Z59" s="347"/>
      <c r="AA59" s="347"/>
      <c r="AB59" s="347"/>
      <c r="AC59" s="568"/>
      <c r="AF59" s="1" t="str">
        <f>+R59</f>
        <v>□</v>
      </c>
      <c r="BE59" s="1"/>
      <c r="BG59" s="1"/>
      <c r="BH59" s="1"/>
      <c r="BI59" s="1"/>
      <c r="BJ59" s="1"/>
      <c r="BK59" s="1"/>
      <c r="BL59" s="1"/>
      <c r="BM59" s="1"/>
      <c r="BN59" s="1"/>
    </row>
    <row r="60" spans="2:66" ht="20.100000000000001" customHeight="1">
      <c r="B60" s="810"/>
      <c r="C60" s="948"/>
      <c r="D60" s="308"/>
      <c r="E60" s="330"/>
      <c r="F60" s="532"/>
      <c r="G60" s="533"/>
      <c r="H60" s="534"/>
      <c r="I60" s="321"/>
      <c r="J60" s="321"/>
      <c r="K60" s="321"/>
      <c r="L60" s="321"/>
      <c r="M60" s="321"/>
      <c r="N60" s="321"/>
      <c r="O60" s="321"/>
      <c r="P60" s="321"/>
      <c r="Q60" s="322"/>
      <c r="R60" s="30" t="s">
        <v>352</v>
      </c>
      <c r="S60" s="347" t="s">
        <v>203</v>
      </c>
      <c r="T60" s="347"/>
      <c r="U60" s="347"/>
      <c r="V60" s="347"/>
      <c r="W60" s="347"/>
      <c r="X60" s="347"/>
      <c r="Y60" s="347"/>
      <c r="Z60" s="347"/>
      <c r="AA60" s="347"/>
      <c r="AB60" s="347"/>
      <c r="AC60" s="568"/>
      <c r="AF60" s="1" t="str">
        <f>+R60</f>
        <v>□</v>
      </c>
      <c r="BE60" s="1"/>
      <c r="BG60" s="1"/>
      <c r="BH60" s="1"/>
      <c r="BI60" s="1"/>
      <c r="BJ60" s="1"/>
      <c r="BK60" s="1"/>
      <c r="BL60" s="1"/>
      <c r="BM60" s="1"/>
      <c r="BN60" s="1"/>
    </row>
    <row r="61" spans="2:66" ht="20.100000000000001" customHeight="1">
      <c r="B61" s="810"/>
      <c r="C61" s="948"/>
      <c r="D61" s="308"/>
      <c r="E61" s="330"/>
      <c r="F61" s="536" t="s">
        <v>388</v>
      </c>
      <c r="G61" s="537"/>
      <c r="H61" s="538"/>
      <c r="I61" s="321"/>
      <c r="J61" s="321"/>
      <c r="K61" s="321"/>
      <c r="L61" s="321"/>
      <c r="M61" s="321"/>
      <c r="N61" s="321"/>
      <c r="O61" s="321"/>
      <c r="P61" s="321"/>
      <c r="Q61" s="322"/>
      <c r="R61" s="30" t="s">
        <v>352</v>
      </c>
      <c r="S61" s="347" t="s">
        <v>205</v>
      </c>
      <c r="T61" s="347"/>
      <c r="U61" s="347"/>
      <c r="V61" s="347"/>
      <c r="W61" s="347"/>
      <c r="X61" s="347"/>
      <c r="Y61" s="347"/>
      <c r="Z61" s="347"/>
      <c r="AA61" s="347"/>
      <c r="AB61" s="347"/>
      <c r="AC61" s="568"/>
      <c r="AF61" s="1" t="str">
        <f>+R61</f>
        <v>□</v>
      </c>
      <c r="BE61" s="1"/>
      <c r="BG61" s="1"/>
      <c r="BH61" s="1"/>
      <c r="BI61" s="1"/>
      <c r="BJ61" s="1"/>
      <c r="BK61" s="1"/>
      <c r="BL61" s="1"/>
      <c r="BM61" s="1"/>
      <c r="BN61" s="1"/>
    </row>
    <row r="62" spans="2:66" ht="20.100000000000001" customHeight="1" thickBot="1">
      <c r="B62" s="812"/>
      <c r="C62" s="950"/>
      <c r="D62" s="331"/>
      <c r="E62" s="345"/>
      <c r="F62" s="784"/>
      <c r="G62" s="703"/>
      <c r="H62" s="704"/>
      <c r="I62" s="105"/>
      <c r="J62" s="105"/>
      <c r="K62" s="105"/>
      <c r="L62" s="105"/>
      <c r="M62" s="105"/>
      <c r="N62" s="105"/>
      <c r="O62" s="105"/>
      <c r="P62" s="105"/>
      <c r="Q62" s="106"/>
      <c r="R62" s="107"/>
      <c r="S62" s="108"/>
      <c r="T62" s="108"/>
      <c r="U62" s="108"/>
      <c r="V62" s="108"/>
      <c r="W62" s="108"/>
      <c r="X62" s="108"/>
      <c r="Y62" s="108"/>
      <c r="Z62" s="108"/>
      <c r="AA62" s="108"/>
      <c r="AB62" s="108"/>
      <c r="AC62" s="768"/>
      <c r="BE62" s="1"/>
      <c r="BG62" s="1"/>
      <c r="BH62" s="1"/>
      <c r="BI62" s="1"/>
      <c r="BJ62" s="1"/>
      <c r="BK62" s="1"/>
      <c r="BL62" s="1"/>
      <c r="BM62" s="1"/>
      <c r="BN62" s="1"/>
    </row>
    <row r="63" spans="2:66" ht="20.100000000000001" customHeight="1">
      <c r="B63" s="823" t="s">
        <v>387</v>
      </c>
      <c r="C63" s="824"/>
      <c r="D63" s="529" t="s">
        <v>417</v>
      </c>
      <c r="E63" s="530"/>
      <c r="F63" s="530"/>
      <c r="G63" s="530"/>
      <c r="H63" s="531"/>
      <c r="I63" s="117" t="s">
        <v>352</v>
      </c>
      <c r="J63" s="118" t="s">
        <v>207</v>
      </c>
      <c r="K63" s="118"/>
      <c r="L63" s="118"/>
      <c r="M63" s="118"/>
      <c r="N63" s="118"/>
      <c r="O63" s="118"/>
      <c r="Q63" s="119"/>
      <c r="R63" s="120"/>
      <c r="S63" s="121"/>
      <c r="T63" s="121"/>
      <c r="U63" s="121"/>
      <c r="V63" s="121"/>
      <c r="W63" s="121"/>
      <c r="X63" s="121"/>
      <c r="Y63" s="121"/>
      <c r="Z63" s="121"/>
      <c r="AA63" s="121"/>
      <c r="AB63" s="121"/>
      <c r="AC63" s="728"/>
      <c r="AE63" s="31" t="str">
        <f>+I63</f>
        <v>□</v>
      </c>
      <c r="AH63" s="34" t="str">
        <f>IF(AE63&amp;AE64&amp;AE65="■□□","●適合",IF(AE63&amp;AE64&amp;AE65="□■□","◆未達",IF(AE63&amp;AE64&amp;AE65="□□■","◆未達",IF(AE63&amp;AE64&amp;AE65="□□□","■未答","▼矛盾"))))</f>
        <v>■未答</v>
      </c>
      <c r="AI63" s="46"/>
      <c r="AL63" s="28" t="s">
        <v>104</v>
      </c>
      <c r="AM63" s="35" t="s">
        <v>359</v>
      </c>
      <c r="AN63" s="35" t="s">
        <v>358</v>
      </c>
      <c r="AO63" s="35" t="s">
        <v>357</v>
      </c>
      <c r="AP63" s="35" t="s">
        <v>356</v>
      </c>
      <c r="AQ63" s="35" t="s">
        <v>88</v>
      </c>
      <c r="AT63" s="2"/>
      <c r="AU63" s="2"/>
      <c r="AV63" s="2"/>
      <c r="BE63" s="1"/>
      <c r="BG63" s="1"/>
      <c r="BH63" s="1"/>
      <c r="BI63" s="1"/>
      <c r="BJ63" s="1"/>
      <c r="BK63" s="1"/>
      <c r="BL63" s="1"/>
      <c r="BM63" s="1"/>
      <c r="BN63" s="1"/>
    </row>
    <row r="64" spans="2:66" ht="20.100000000000001" customHeight="1">
      <c r="B64" s="810"/>
      <c r="C64" s="825"/>
      <c r="D64" s="539"/>
      <c r="E64" s="540"/>
      <c r="F64" s="540"/>
      <c r="G64" s="540"/>
      <c r="H64" s="541"/>
      <c r="I64" s="122" t="s">
        <v>352</v>
      </c>
      <c r="J64" s="317" t="s">
        <v>208</v>
      </c>
      <c r="K64" s="317"/>
      <c r="L64" s="317"/>
      <c r="M64" s="317"/>
      <c r="N64" s="317"/>
      <c r="O64" s="317"/>
      <c r="Q64" s="70"/>
      <c r="R64" s="370"/>
      <c r="S64" s="341"/>
      <c r="T64" s="341"/>
      <c r="U64" s="341"/>
      <c r="V64" s="341"/>
      <c r="W64" s="341"/>
      <c r="X64" s="341"/>
      <c r="Y64" s="341"/>
      <c r="Z64" s="341"/>
      <c r="AA64" s="341"/>
      <c r="AB64" s="341"/>
      <c r="AC64" s="713"/>
      <c r="AE64" s="1" t="str">
        <f>+I64</f>
        <v>□</v>
      </c>
      <c r="AL64" s="28"/>
      <c r="AM64" s="32" t="s">
        <v>65</v>
      </c>
      <c r="AN64" s="32" t="s">
        <v>66</v>
      </c>
      <c r="AO64" s="32" t="s">
        <v>66</v>
      </c>
      <c r="AP64" s="34" t="s">
        <v>89</v>
      </c>
      <c r="AQ64" s="34" t="s">
        <v>67</v>
      </c>
      <c r="AT64" s="2"/>
      <c r="AU64" s="2"/>
      <c r="AV64" s="2"/>
      <c r="BE64" s="1"/>
      <c r="BG64" s="1"/>
      <c r="BH64" s="1"/>
      <c r="BI64" s="1"/>
      <c r="BJ64" s="1"/>
      <c r="BK64" s="1"/>
      <c r="BL64" s="1"/>
      <c r="BM64" s="1"/>
      <c r="BN64" s="1"/>
    </row>
    <row r="65" spans="2:66" ht="20.100000000000001" customHeight="1">
      <c r="B65" s="810"/>
      <c r="C65" s="825"/>
      <c r="D65" s="539"/>
      <c r="E65" s="540"/>
      <c r="F65" s="540"/>
      <c r="G65" s="540"/>
      <c r="H65" s="541"/>
      <c r="I65" s="123" t="s">
        <v>352</v>
      </c>
      <c r="J65" s="73" t="s">
        <v>209</v>
      </c>
      <c r="K65" s="73"/>
      <c r="L65" s="73"/>
      <c r="M65" s="73"/>
      <c r="N65" s="73"/>
      <c r="O65" s="73"/>
      <c r="Q65" s="74"/>
      <c r="R65" s="377"/>
      <c r="S65" s="366"/>
      <c r="T65" s="366"/>
      <c r="U65" s="366"/>
      <c r="V65" s="366"/>
      <c r="W65" s="366"/>
      <c r="X65" s="366"/>
      <c r="Y65" s="366"/>
      <c r="Z65" s="366"/>
      <c r="AA65" s="366"/>
      <c r="AB65" s="366"/>
      <c r="AC65" s="727"/>
      <c r="AE65" s="1" t="str">
        <f>+I65</f>
        <v>□</v>
      </c>
      <c r="AT65" s="2"/>
      <c r="AU65" s="2"/>
      <c r="AV65" s="2"/>
      <c r="BE65" s="1"/>
      <c r="BG65" s="1"/>
      <c r="BH65" s="1"/>
      <c r="BI65" s="1"/>
      <c r="BJ65" s="1"/>
      <c r="BK65" s="1"/>
      <c r="BL65" s="1"/>
      <c r="BM65" s="1"/>
      <c r="BN65" s="1"/>
    </row>
    <row r="66" spans="2:66" ht="15.95" customHeight="1">
      <c r="B66" s="810"/>
      <c r="C66" s="825"/>
      <c r="D66" s="707"/>
      <c r="E66" s="124" t="s">
        <v>418</v>
      </c>
      <c r="F66" s="790" t="s">
        <v>419</v>
      </c>
      <c r="G66" s="964"/>
      <c r="H66" s="965"/>
      <c r="I66" s="188"/>
      <c r="J66" s="188"/>
      <c r="K66" s="188"/>
      <c r="L66" s="188"/>
      <c r="M66" s="188"/>
      <c r="N66" s="188"/>
      <c r="O66" s="188"/>
      <c r="P66" s="188"/>
      <c r="Q66" s="187"/>
      <c r="R66" s="186"/>
      <c r="S66" s="185"/>
      <c r="T66" s="185"/>
      <c r="U66" s="185"/>
      <c r="V66" s="185"/>
      <c r="W66" s="185"/>
      <c r="X66" s="185"/>
      <c r="Y66" s="185"/>
      <c r="Z66" s="185"/>
      <c r="AA66" s="185"/>
      <c r="AB66" s="185"/>
      <c r="AC66" s="361"/>
      <c r="AT66" s="2"/>
      <c r="AU66" s="2"/>
      <c r="AV66" s="2"/>
      <c r="BE66" s="1"/>
      <c r="BG66" s="1"/>
      <c r="BH66" s="1"/>
      <c r="BI66" s="1"/>
      <c r="BJ66" s="1"/>
      <c r="BK66" s="1"/>
      <c r="BL66" s="1"/>
      <c r="BM66" s="1"/>
      <c r="BN66" s="1"/>
    </row>
    <row r="67" spans="2:66" ht="17.100000000000001" customHeight="1">
      <c r="B67" s="810"/>
      <c r="C67" s="825"/>
      <c r="D67" s="707"/>
      <c r="E67" s="706" t="s">
        <v>34</v>
      </c>
      <c r="F67" s="796" t="s">
        <v>420</v>
      </c>
      <c r="G67" s="797"/>
      <c r="H67" s="798"/>
      <c r="I67" s="48" t="s">
        <v>362</v>
      </c>
      <c r="J67" s="321" t="s">
        <v>170</v>
      </c>
      <c r="K67" s="321"/>
      <c r="L67" s="321"/>
      <c r="M67" s="29"/>
      <c r="N67" s="29"/>
      <c r="O67" s="321"/>
      <c r="P67" s="321"/>
      <c r="Q67" s="322"/>
      <c r="R67" s="66"/>
      <c r="S67" s="67"/>
      <c r="T67" s="67"/>
      <c r="U67" s="67"/>
      <c r="V67" s="67"/>
      <c r="W67" s="67"/>
      <c r="X67" s="68"/>
      <c r="Y67" s="68"/>
      <c r="Z67" s="144"/>
      <c r="AA67" s="144"/>
      <c r="AB67" s="58" t="s">
        <v>103</v>
      </c>
      <c r="AC67" s="712"/>
      <c r="AD67" s="101"/>
      <c r="AE67" s="31" t="str">
        <f t="shared" ref="AE67:AE84" si="3">+I67</f>
        <v>□</v>
      </c>
      <c r="AH67" s="34" t="str">
        <f>IF(AE67&amp;AE68&amp;AE69&amp;AE70="■□□□","◎無し",IF(AE67&amp;AE68&amp;AE69&amp;AE70="□■□□","Ｅ適合",IF(AE67&amp;AE68&amp;AE69&amp;AE70="□□■□","●適合",IF(AE67&amp;AE68&amp;AE69&amp;AE70="□□□■","◆未達",IF(AE67&amp;AE68&amp;AE69&amp;AE70="□□□□","■未答","▼矛盾")))))</f>
        <v>■未答</v>
      </c>
      <c r="AI67" s="46"/>
      <c r="AL67" s="28" t="s">
        <v>92</v>
      </c>
      <c r="AM67" s="40" t="s">
        <v>368</v>
      </c>
      <c r="AN67" s="40" t="s">
        <v>367</v>
      </c>
      <c r="AO67" s="40" t="s">
        <v>366</v>
      </c>
      <c r="AP67" s="40" t="s">
        <v>365</v>
      </c>
      <c r="AQ67" s="40" t="s">
        <v>364</v>
      </c>
      <c r="AR67" s="40" t="s">
        <v>88</v>
      </c>
      <c r="AT67" s="2"/>
      <c r="AU67" s="2"/>
      <c r="AV67" s="2"/>
      <c r="BE67" s="1"/>
      <c r="BG67" s="1"/>
      <c r="BH67" s="1"/>
      <c r="BI67" s="1"/>
      <c r="BJ67" s="1"/>
      <c r="BK67" s="1"/>
      <c r="BL67" s="1"/>
      <c r="BM67" s="1"/>
      <c r="BN67" s="1"/>
    </row>
    <row r="68" spans="2:66" ht="17.100000000000001" customHeight="1">
      <c r="B68" s="810"/>
      <c r="C68" s="825"/>
      <c r="D68" s="707"/>
      <c r="E68" s="707"/>
      <c r="F68" s="733"/>
      <c r="G68" s="579"/>
      <c r="H68" s="734"/>
      <c r="I68" s="48" t="s">
        <v>362</v>
      </c>
      <c r="J68" s="511" t="s">
        <v>550</v>
      </c>
      <c r="K68" s="511"/>
      <c r="L68" s="511"/>
      <c r="M68" s="511"/>
      <c r="N68" s="511"/>
      <c r="O68" s="511"/>
      <c r="P68" s="511"/>
      <c r="Q68" s="512"/>
      <c r="R68" s="521" t="s">
        <v>214</v>
      </c>
      <c r="S68" s="522"/>
      <c r="T68" s="522"/>
      <c r="U68" s="522"/>
      <c r="V68" s="522"/>
      <c r="W68" s="522"/>
      <c r="X68" s="723" t="s">
        <v>378</v>
      </c>
      <c r="Y68" s="723"/>
      <c r="Z68" s="523"/>
      <c r="AA68" s="523"/>
      <c r="AB68" s="71"/>
      <c r="AC68" s="713"/>
      <c r="AE68" s="1" t="str">
        <f t="shared" si="3"/>
        <v>□</v>
      </c>
      <c r="AF68" s="1" t="str">
        <f>+V69</f>
        <v>□</v>
      </c>
      <c r="AH68" s="115" t="s">
        <v>216</v>
      </c>
      <c r="AJ68" s="128" t="str">
        <f>IF(Z68=0,"■未答",DEGREES(ATAN(1/Z68)))</f>
        <v>■未答</v>
      </c>
      <c r="AL68" s="28"/>
      <c r="AM68" s="32" t="s">
        <v>64</v>
      </c>
      <c r="AN68" s="32" t="s">
        <v>173</v>
      </c>
      <c r="AO68" s="32" t="s">
        <v>65</v>
      </c>
      <c r="AP68" s="32" t="s">
        <v>66</v>
      </c>
      <c r="AQ68" s="34" t="s">
        <v>89</v>
      </c>
      <c r="AR68" s="34" t="s">
        <v>67</v>
      </c>
      <c r="AT68" s="2"/>
      <c r="AU68" s="2"/>
      <c r="AV68" s="2"/>
      <c r="BE68" s="1"/>
      <c r="BG68" s="1"/>
      <c r="BH68" s="1"/>
      <c r="BI68" s="1"/>
      <c r="BJ68" s="1"/>
      <c r="BK68" s="1"/>
      <c r="BL68" s="1"/>
      <c r="BM68" s="1"/>
      <c r="BN68" s="1"/>
    </row>
    <row r="69" spans="2:66" ht="17.100000000000001" customHeight="1">
      <c r="B69" s="810"/>
      <c r="C69" s="825"/>
      <c r="D69" s="707"/>
      <c r="E69" s="707"/>
      <c r="F69" s="733"/>
      <c r="G69" s="579"/>
      <c r="H69" s="734"/>
      <c r="I69" s="48" t="s">
        <v>352</v>
      </c>
      <c r="J69" s="542" t="s">
        <v>175</v>
      </c>
      <c r="K69" s="542"/>
      <c r="L69" s="542"/>
      <c r="M69" s="542"/>
      <c r="N69" s="542"/>
      <c r="O69" s="542"/>
      <c r="P69" s="542"/>
      <c r="Q69" s="543"/>
      <c r="R69" s="521" t="s">
        <v>486</v>
      </c>
      <c r="S69" s="522"/>
      <c r="T69" s="522"/>
      <c r="U69" s="522"/>
      <c r="V69" s="122" t="s">
        <v>352</v>
      </c>
      <c r="W69" s="705" t="s">
        <v>217</v>
      </c>
      <c r="X69" s="705"/>
      <c r="Y69" s="122" t="s">
        <v>352</v>
      </c>
      <c r="Z69" s="535" t="s">
        <v>218</v>
      </c>
      <c r="AA69" s="522"/>
      <c r="AB69" s="327"/>
      <c r="AC69" s="713"/>
      <c r="AE69" s="1" t="str">
        <f t="shared" si="3"/>
        <v>□</v>
      </c>
      <c r="AF69" s="1" t="str">
        <f>+Y69</f>
        <v>□</v>
      </c>
      <c r="AH69" s="115" t="s">
        <v>142</v>
      </c>
      <c r="AJ69" s="32" t="str">
        <f>IF(AJ68&gt;45,IF(V69&amp;Y69="■□","●適合",IF(V69&amp;Y69="□■","◆未達",IF(V69&amp;Y69="□□","■未答","▼矛盾"))),IF(V69&amp;Y69="■□","◎十分",IF(V69&amp;Y69="□■","●適合",IF(V69&amp;Y69="□□","■未答","▼矛盾"))))</f>
        <v>■未答</v>
      </c>
      <c r="AT69" s="2"/>
      <c r="AU69" s="2"/>
      <c r="AV69" s="2"/>
      <c r="BE69" s="1"/>
      <c r="BG69" s="1"/>
      <c r="BH69" s="1"/>
      <c r="BI69" s="1"/>
      <c r="BJ69" s="1"/>
      <c r="BK69" s="1"/>
      <c r="BL69" s="1"/>
      <c r="BM69" s="1"/>
      <c r="BN69" s="1"/>
    </row>
    <row r="70" spans="2:66" ht="22.5" customHeight="1">
      <c r="B70" s="810"/>
      <c r="C70" s="825"/>
      <c r="D70" s="707"/>
      <c r="E70" s="799"/>
      <c r="F70" s="662"/>
      <c r="G70" s="663"/>
      <c r="H70" s="664"/>
      <c r="I70" s="48" t="s">
        <v>352</v>
      </c>
      <c r="J70" s="511" t="s">
        <v>551</v>
      </c>
      <c r="K70" s="511"/>
      <c r="L70" s="511"/>
      <c r="M70" s="511"/>
      <c r="N70" s="511"/>
      <c r="O70" s="511"/>
      <c r="P70" s="511"/>
      <c r="Q70" s="512"/>
      <c r="R70" s="484"/>
      <c r="S70" s="485"/>
      <c r="T70" s="485"/>
      <c r="U70" s="485"/>
      <c r="V70" s="485"/>
      <c r="W70" s="485"/>
      <c r="X70" s="486"/>
      <c r="Y70" s="486"/>
      <c r="Z70" s="486"/>
      <c r="AA70" s="487"/>
      <c r="AB70" s="488"/>
      <c r="AC70" s="727"/>
      <c r="AE70" s="1" t="str">
        <f t="shared" si="3"/>
        <v>□</v>
      </c>
      <c r="AH70" s="493"/>
      <c r="AI70" s="494"/>
      <c r="AJ70" s="306"/>
      <c r="AT70" s="2"/>
      <c r="AU70" s="2"/>
      <c r="AV70" s="2"/>
      <c r="BE70" s="1"/>
      <c r="BG70" s="1"/>
      <c r="BH70" s="1"/>
      <c r="BI70" s="1"/>
      <c r="BJ70" s="1"/>
      <c r="BK70" s="1"/>
      <c r="BL70" s="1"/>
      <c r="BM70" s="1"/>
      <c r="BN70" s="1"/>
    </row>
    <row r="71" spans="2:66" ht="12" customHeight="1">
      <c r="B71" s="810"/>
      <c r="C71" s="825"/>
      <c r="D71" s="707"/>
      <c r="E71" s="804" t="s">
        <v>36</v>
      </c>
      <c r="F71" s="796" t="s">
        <v>37</v>
      </c>
      <c r="G71" s="797"/>
      <c r="H71" s="798"/>
      <c r="I71" s="389" t="s">
        <v>69</v>
      </c>
      <c r="J71" s="508" t="s">
        <v>580</v>
      </c>
      <c r="K71" s="508"/>
      <c r="L71" s="508"/>
      <c r="M71" s="508"/>
      <c r="N71" s="508"/>
      <c r="O71" s="508"/>
      <c r="P71" s="508"/>
      <c r="Q71" s="509"/>
      <c r="R71" s="57"/>
      <c r="S71" s="57"/>
      <c r="T71" s="57"/>
      <c r="U71" s="57"/>
      <c r="V71" s="57"/>
      <c r="W71" s="57"/>
      <c r="X71" s="57"/>
      <c r="Y71" s="57"/>
      <c r="Z71" s="57"/>
      <c r="AA71" s="57"/>
      <c r="AB71" s="57"/>
      <c r="AC71" s="354"/>
      <c r="AE71" s="31" t="str">
        <f t="shared" si="3"/>
        <v>□</v>
      </c>
      <c r="AH71" s="34" t="str">
        <f>IF(AE71&amp;AE72&amp;AE73="■□□","◎無し",IF(AE71&amp;AE72&amp;AE73="□■□","●適合",IF(AE71&amp;AE72&amp;AE73="□□■","◆未達",IF(AE71&amp;AE72&amp;AE73="□□□","■未答","▼矛盾"))))</f>
        <v>■未答</v>
      </c>
      <c r="AI71" s="46"/>
      <c r="AL71" s="321" t="s">
        <v>104</v>
      </c>
      <c r="AM71" s="35" t="s">
        <v>105</v>
      </c>
      <c r="AN71" s="35" t="s">
        <v>106</v>
      </c>
      <c r="AO71" s="35" t="s">
        <v>107</v>
      </c>
      <c r="AP71" s="35" t="s">
        <v>108</v>
      </c>
      <c r="AQ71" s="35" t="s">
        <v>88</v>
      </c>
      <c r="BB71" s="2"/>
      <c r="BC71" s="2"/>
      <c r="BD71" s="2"/>
      <c r="BF71" s="2"/>
      <c r="BJ71" s="1"/>
      <c r="BK71" s="1"/>
      <c r="BL71" s="1"/>
      <c r="BM71" s="1"/>
      <c r="BN71" s="1"/>
    </row>
    <row r="72" spans="2:66" ht="12.95" customHeight="1">
      <c r="B72" s="810"/>
      <c r="C72" s="825"/>
      <c r="D72" s="707"/>
      <c r="E72" s="805"/>
      <c r="F72" s="733"/>
      <c r="G72" s="579"/>
      <c r="H72" s="734"/>
      <c r="I72" s="48" t="s">
        <v>352</v>
      </c>
      <c r="J72" s="542" t="s">
        <v>221</v>
      </c>
      <c r="K72" s="542"/>
      <c r="L72" s="542"/>
      <c r="M72" s="542"/>
      <c r="N72" s="542"/>
      <c r="O72" s="542"/>
      <c r="P72" s="542"/>
      <c r="Q72" s="543"/>
      <c r="R72" s="347"/>
      <c r="S72" s="347"/>
      <c r="T72" s="347"/>
      <c r="U72" s="347"/>
      <c r="V72" s="347"/>
      <c r="W72" s="347"/>
      <c r="X72" s="347"/>
      <c r="Y72" s="347"/>
      <c r="Z72" s="347"/>
      <c r="AA72" s="347"/>
      <c r="AB72" s="347"/>
      <c r="AC72" s="568"/>
      <c r="AE72" s="209" t="str">
        <f t="shared" si="3"/>
        <v>□</v>
      </c>
      <c r="AH72" s="391"/>
      <c r="AI72" s="33"/>
      <c r="AL72" s="321"/>
      <c r="AM72" s="32" t="s">
        <v>65</v>
      </c>
      <c r="AN72" s="32" t="s">
        <v>66</v>
      </c>
      <c r="AO72" s="32" t="s">
        <v>66</v>
      </c>
      <c r="AP72" s="34" t="s">
        <v>89</v>
      </c>
      <c r="AQ72" s="34" t="s">
        <v>67</v>
      </c>
      <c r="AT72" s="2"/>
      <c r="AU72" s="2"/>
      <c r="AV72" s="2"/>
      <c r="BE72" s="1"/>
      <c r="BG72" s="1"/>
      <c r="BH72" s="1"/>
      <c r="BI72" s="1"/>
      <c r="BJ72" s="1"/>
      <c r="BK72" s="1"/>
      <c r="BL72" s="1"/>
      <c r="BM72" s="1"/>
      <c r="BN72" s="1"/>
    </row>
    <row r="73" spans="2:66" ht="12.95" customHeight="1">
      <c r="B73" s="810"/>
      <c r="C73" s="825"/>
      <c r="D73" s="707"/>
      <c r="E73" s="806"/>
      <c r="F73" s="662"/>
      <c r="G73" s="663"/>
      <c r="H73" s="664"/>
      <c r="I73" s="49" t="s">
        <v>352</v>
      </c>
      <c r="J73" s="553" t="s">
        <v>222</v>
      </c>
      <c r="K73" s="553"/>
      <c r="L73" s="553"/>
      <c r="M73" s="553"/>
      <c r="N73" s="553"/>
      <c r="O73" s="553"/>
      <c r="P73" s="553"/>
      <c r="Q73" s="554"/>
      <c r="R73" s="50"/>
      <c r="S73" s="50"/>
      <c r="T73" s="50"/>
      <c r="U73" s="50"/>
      <c r="V73" s="50"/>
      <c r="W73" s="50"/>
      <c r="X73" s="50"/>
      <c r="Y73" s="50"/>
      <c r="Z73" s="50"/>
      <c r="AA73" s="50"/>
      <c r="AB73" s="50"/>
      <c r="AC73" s="583"/>
      <c r="AE73" s="1" t="str">
        <f t="shared" si="3"/>
        <v>□</v>
      </c>
      <c r="AT73" s="2"/>
      <c r="AU73" s="2"/>
      <c r="AV73" s="2"/>
      <c r="BE73" s="1"/>
      <c r="BG73" s="1"/>
      <c r="BH73" s="1"/>
      <c r="BI73" s="1"/>
      <c r="BJ73" s="1"/>
      <c r="BK73" s="1"/>
      <c r="BL73" s="1"/>
      <c r="BM73" s="1"/>
      <c r="BN73" s="1"/>
    </row>
    <row r="74" spans="2:66" ht="12.95" customHeight="1">
      <c r="B74" s="810"/>
      <c r="C74" s="825"/>
      <c r="D74" s="707"/>
      <c r="E74" s="706" t="s">
        <v>38</v>
      </c>
      <c r="F74" s="796" t="s">
        <v>412</v>
      </c>
      <c r="G74" s="797"/>
      <c r="H74" s="798"/>
      <c r="I74" s="43" t="s">
        <v>362</v>
      </c>
      <c r="J74" s="508" t="s">
        <v>223</v>
      </c>
      <c r="K74" s="508"/>
      <c r="L74" s="508"/>
      <c r="M74" s="508"/>
      <c r="N74" s="508"/>
      <c r="O74" s="508"/>
      <c r="P74" s="508"/>
      <c r="Q74" s="509"/>
      <c r="R74" s="57"/>
      <c r="S74" s="57"/>
      <c r="T74" s="57"/>
      <c r="U74" s="57"/>
      <c r="V74" s="57"/>
      <c r="W74" s="57"/>
      <c r="X74" s="57"/>
      <c r="Y74" s="57"/>
      <c r="Z74" s="57"/>
      <c r="AA74" s="57"/>
      <c r="AB74" s="57"/>
      <c r="AC74" s="567"/>
      <c r="AE74" s="31" t="str">
        <f t="shared" si="3"/>
        <v>□</v>
      </c>
      <c r="AH74" s="34" t="str">
        <f>IF(AE74&amp;AE75&amp;AE76="■□□","◎無し",IF(AE74&amp;AE75&amp;AE76="□■□","●適合",IF(AE74&amp;AE75&amp;AE76="□□■","◆未達",IF(AE74&amp;AE75&amp;AE76="□□□","■未答","▼矛盾"))))</f>
        <v>■未答</v>
      </c>
      <c r="AI74" s="46"/>
      <c r="AL74" s="28" t="s">
        <v>104</v>
      </c>
      <c r="AM74" s="35" t="s">
        <v>359</v>
      </c>
      <c r="AN74" s="35" t="s">
        <v>358</v>
      </c>
      <c r="AO74" s="35" t="s">
        <v>357</v>
      </c>
      <c r="AP74" s="35" t="s">
        <v>356</v>
      </c>
      <c r="AQ74" s="35" t="s">
        <v>88</v>
      </c>
      <c r="AT74" s="2"/>
      <c r="AU74" s="2"/>
      <c r="AV74" s="2"/>
      <c r="BE74" s="1"/>
      <c r="BG74" s="1"/>
      <c r="BH74" s="1"/>
      <c r="BI74" s="1"/>
      <c r="BJ74" s="1"/>
      <c r="BK74" s="1"/>
      <c r="BL74" s="1"/>
      <c r="BM74" s="1"/>
      <c r="BN74" s="1"/>
    </row>
    <row r="75" spans="2:66" ht="12.95" customHeight="1">
      <c r="B75" s="810"/>
      <c r="C75" s="825"/>
      <c r="D75" s="707"/>
      <c r="E75" s="707"/>
      <c r="F75" s="733"/>
      <c r="G75" s="579"/>
      <c r="H75" s="734"/>
      <c r="I75" s="48" t="s">
        <v>352</v>
      </c>
      <c r="J75" s="542" t="s">
        <v>221</v>
      </c>
      <c r="K75" s="542"/>
      <c r="L75" s="542"/>
      <c r="M75" s="542"/>
      <c r="N75" s="542"/>
      <c r="O75" s="542"/>
      <c r="P75" s="542"/>
      <c r="Q75" s="543"/>
      <c r="R75" s="347"/>
      <c r="S75" s="347"/>
      <c r="T75" s="347"/>
      <c r="U75" s="347"/>
      <c r="V75" s="347"/>
      <c r="W75" s="347"/>
      <c r="X75" s="347"/>
      <c r="Y75" s="347"/>
      <c r="Z75" s="347"/>
      <c r="AA75" s="347"/>
      <c r="AB75" s="347"/>
      <c r="AC75" s="568"/>
      <c r="AE75" s="1" t="str">
        <f t="shared" si="3"/>
        <v>□</v>
      </c>
      <c r="AL75" s="28"/>
      <c r="AM75" s="32" t="s">
        <v>64</v>
      </c>
      <c r="AN75" s="32" t="s">
        <v>65</v>
      </c>
      <c r="AO75" s="32" t="s">
        <v>66</v>
      </c>
      <c r="AP75" s="34" t="s">
        <v>89</v>
      </c>
      <c r="AQ75" s="34" t="s">
        <v>67</v>
      </c>
      <c r="AT75" s="2"/>
      <c r="AU75" s="2"/>
      <c r="AV75" s="2"/>
      <c r="BE75" s="1"/>
      <c r="BG75" s="1"/>
      <c r="BH75" s="1"/>
      <c r="BI75" s="1"/>
      <c r="BJ75" s="1"/>
      <c r="BK75" s="1"/>
      <c r="BL75" s="1"/>
      <c r="BM75" s="1"/>
      <c r="BN75" s="1"/>
    </row>
    <row r="76" spans="2:66" ht="12.95" customHeight="1">
      <c r="B76" s="810"/>
      <c r="C76" s="825"/>
      <c r="D76" s="707"/>
      <c r="E76" s="799"/>
      <c r="F76" s="662"/>
      <c r="G76" s="663"/>
      <c r="H76" s="664"/>
      <c r="I76" s="49" t="s">
        <v>352</v>
      </c>
      <c r="J76" s="553" t="s">
        <v>222</v>
      </c>
      <c r="K76" s="553"/>
      <c r="L76" s="553"/>
      <c r="M76" s="553"/>
      <c r="N76" s="553"/>
      <c r="O76" s="553"/>
      <c r="P76" s="553"/>
      <c r="Q76" s="554"/>
      <c r="R76" s="50"/>
      <c r="S76" s="50"/>
      <c r="T76" s="50"/>
      <c r="U76" s="50"/>
      <c r="V76" s="50"/>
      <c r="W76" s="50"/>
      <c r="X76" s="50"/>
      <c r="Y76" s="50"/>
      <c r="Z76" s="50"/>
      <c r="AA76" s="50"/>
      <c r="AB76" s="50"/>
      <c r="AC76" s="583"/>
      <c r="AE76" s="1" t="str">
        <f t="shared" si="3"/>
        <v>□</v>
      </c>
      <c r="AT76" s="2"/>
      <c r="AU76" s="2"/>
      <c r="AV76" s="2"/>
      <c r="BE76" s="1"/>
      <c r="BG76" s="1"/>
      <c r="BH76" s="1"/>
      <c r="BI76" s="1"/>
      <c r="BJ76" s="1"/>
      <c r="BK76" s="1"/>
      <c r="BL76" s="1"/>
      <c r="BM76" s="1"/>
      <c r="BN76" s="1"/>
    </row>
    <row r="77" spans="2:66" ht="26.1" customHeight="1">
      <c r="B77" s="810"/>
      <c r="C77" s="825"/>
      <c r="D77" s="707"/>
      <c r="E77" s="706" t="s">
        <v>224</v>
      </c>
      <c r="F77" s="796" t="s">
        <v>225</v>
      </c>
      <c r="G77" s="797"/>
      <c r="H77" s="798"/>
      <c r="I77" s="48" t="s">
        <v>352</v>
      </c>
      <c r="J77" s="800" t="s">
        <v>226</v>
      </c>
      <c r="K77" s="800"/>
      <c r="L77" s="800"/>
      <c r="M77" s="800"/>
      <c r="N77" s="800"/>
      <c r="O77" s="800"/>
      <c r="P77" s="800"/>
      <c r="Q77" s="801"/>
      <c r="R77" s="103"/>
      <c r="S77" s="57"/>
      <c r="T77" s="57"/>
      <c r="U77" s="57"/>
      <c r="V77" s="57"/>
      <c r="W77" s="57"/>
      <c r="X77" s="57"/>
      <c r="Y77" s="57"/>
      <c r="Z77" s="57"/>
      <c r="AA77" s="57"/>
      <c r="AB77" s="57"/>
      <c r="AC77" s="567"/>
      <c r="AE77" s="31" t="str">
        <f t="shared" si="3"/>
        <v>□</v>
      </c>
      <c r="AH77" s="34" t="str">
        <f>IF(AE77&amp;AE78&amp;AE79&amp;AE80="■□□□","◎無し",IF(AE77&amp;AE78&amp;AE79&amp;AE80="□■□□","●適済",IF(AE77&amp;AE78&amp;AE79&amp;AE80="□□■□","●適合",IF(AE77&amp;AE78&amp;AE79&amp;AE80="□□□■","◆未達",IF(AE77&amp;AE78&amp;AE79&amp;AE80="□□□□","■未答","▼矛盾")))))</f>
        <v>■未答</v>
      </c>
      <c r="AI77" s="46"/>
      <c r="AL77" s="28" t="s">
        <v>92</v>
      </c>
      <c r="AM77" s="40" t="s">
        <v>368</v>
      </c>
      <c r="AN77" s="40" t="s">
        <v>367</v>
      </c>
      <c r="AO77" s="40" t="s">
        <v>366</v>
      </c>
      <c r="AP77" s="40" t="s">
        <v>365</v>
      </c>
      <c r="AQ77" s="40" t="s">
        <v>364</v>
      </c>
      <c r="AR77" s="40" t="s">
        <v>88</v>
      </c>
      <c r="AT77" s="2"/>
      <c r="AU77" s="2"/>
      <c r="AV77" s="2"/>
      <c r="BE77" s="1"/>
      <c r="BG77" s="1"/>
      <c r="BH77" s="1"/>
      <c r="BI77" s="1"/>
      <c r="BJ77" s="1"/>
      <c r="BK77" s="1"/>
      <c r="BL77" s="1"/>
      <c r="BM77" s="1"/>
      <c r="BN77" s="1"/>
    </row>
    <row r="78" spans="2:66" ht="12.95" customHeight="1">
      <c r="B78" s="810"/>
      <c r="C78" s="825"/>
      <c r="D78" s="707"/>
      <c r="E78" s="707"/>
      <c r="F78" s="733"/>
      <c r="G78" s="579"/>
      <c r="H78" s="734"/>
      <c r="I78" s="48" t="s">
        <v>352</v>
      </c>
      <c r="J78" s="542" t="s">
        <v>221</v>
      </c>
      <c r="K78" s="542"/>
      <c r="L78" s="542"/>
      <c r="M78" s="542"/>
      <c r="N78" s="542"/>
      <c r="O78" s="542"/>
      <c r="P78" s="542"/>
      <c r="Q78" s="543"/>
      <c r="R78" s="346"/>
      <c r="S78" s="347"/>
      <c r="T78" s="347"/>
      <c r="U78" s="347"/>
      <c r="V78" s="347"/>
      <c r="W78" s="347"/>
      <c r="X78" s="347"/>
      <c r="Y78" s="347"/>
      <c r="Z78" s="347"/>
      <c r="AA78" s="347"/>
      <c r="AB78" s="347"/>
      <c r="AC78" s="568"/>
      <c r="AE78" s="1" t="str">
        <f t="shared" si="3"/>
        <v>□</v>
      </c>
      <c r="AL78" s="28"/>
      <c r="AM78" s="32" t="s">
        <v>64</v>
      </c>
      <c r="AN78" s="32" t="s">
        <v>227</v>
      </c>
      <c r="AO78" s="32" t="s">
        <v>65</v>
      </c>
      <c r="AP78" s="32" t="s">
        <v>66</v>
      </c>
      <c r="AQ78" s="34" t="s">
        <v>89</v>
      </c>
      <c r="AR78" s="34" t="s">
        <v>67</v>
      </c>
      <c r="AT78" s="2"/>
      <c r="AU78" s="2"/>
      <c r="AV78" s="2"/>
      <c r="BE78" s="1"/>
      <c r="BG78" s="1"/>
      <c r="BH78" s="1"/>
      <c r="BI78" s="1"/>
      <c r="BJ78" s="1"/>
      <c r="BK78" s="1"/>
      <c r="BL78" s="1"/>
      <c r="BM78" s="1"/>
      <c r="BN78" s="1"/>
    </row>
    <row r="79" spans="2:66" ht="12.95" customHeight="1">
      <c r="B79" s="810"/>
      <c r="C79" s="825"/>
      <c r="D79" s="707"/>
      <c r="E79" s="707"/>
      <c r="F79" s="733"/>
      <c r="G79" s="579"/>
      <c r="H79" s="734"/>
      <c r="I79" s="48" t="s">
        <v>352</v>
      </c>
      <c r="J79" s="542" t="s">
        <v>228</v>
      </c>
      <c r="K79" s="542"/>
      <c r="L79" s="542"/>
      <c r="M79" s="542"/>
      <c r="N79" s="542"/>
      <c r="O79" s="542"/>
      <c r="P79" s="542"/>
      <c r="Q79" s="543"/>
      <c r="R79" s="346"/>
      <c r="S79" s="347"/>
      <c r="T79" s="347"/>
      <c r="U79" s="347"/>
      <c r="V79" s="347"/>
      <c r="W79" s="347"/>
      <c r="X79" s="347"/>
      <c r="Y79" s="347"/>
      <c r="Z79" s="347"/>
      <c r="AA79" s="347"/>
      <c r="AB79" s="347"/>
      <c r="AC79" s="568"/>
      <c r="AE79" s="1" t="str">
        <f t="shared" si="3"/>
        <v>□</v>
      </c>
      <c r="AT79" s="2"/>
      <c r="AU79" s="2"/>
      <c r="AV79" s="2"/>
      <c r="BE79" s="1"/>
      <c r="BG79" s="1"/>
      <c r="BH79" s="1"/>
      <c r="BI79" s="1"/>
      <c r="BJ79" s="1"/>
      <c r="BK79" s="1"/>
      <c r="BL79" s="1"/>
      <c r="BM79" s="1"/>
      <c r="BN79" s="1"/>
    </row>
    <row r="80" spans="2:66" ht="12.95" customHeight="1">
      <c r="B80" s="810"/>
      <c r="C80" s="825"/>
      <c r="D80" s="707"/>
      <c r="E80" s="799"/>
      <c r="F80" s="662"/>
      <c r="G80" s="663"/>
      <c r="H80" s="664"/>
      <c r="I80" s="49" t="s">
        <v>352</v>
      </c>
      <c r="J80" s="553" t="s">
        <v>222</v>
      </c>
      <c r="K80" s="553"/>
      <c r="L80" s="553"/>
      <c r="M80" s="553"/>
      <c r="N80" s="553"/>
      <c r="O80" s="553"/>
      <c r="P80" s="553"/>
      <c r="Q80" s="554"/>
      <c r="R80" s="129"/>
      <c r="S80" s="50"/>
      <c r="T80" s="50"/>
      <c r="U80" s="50"/>
      <c r="V80" s="50"/>
      <c r="W80" s="50"/>
      <c r="X80" s="50"/>
      <c r="Y80" s="50"/>
      <c r="Z80" s="50"/>
      <c r="AA80" s="50"/>
      <c r="AB80" s="50"/>
      <c r="AC80" s="583"/>
      <c r="AE80" s="1" t="str">
        <f t="shared" si="3"/>
        <v>□</v>
      </c>
      <c r="AT80" s="2"/>
      <c r="AU80" s="2"/>
      <c r="AV80" s="2"/>
      <c r="BE80" s="1"/>
      <c r="BG80" s="1"/>
      <c r="BH80" s="1"/>
      <c r="BI80" s="1"/>
      <c r="BJ80" s="1"/>
      <c r="BK80" s="1"/>
      <c r="BL80" s="1"/>
      <c r="BM80" s="1"/>
      <c r="BN80" s="1"/>
    </row>
    <row r="81" spans="2:66" ht="12.95" customHeight="1">
      <c r="B81" s="810"/>
      <c r="C81" s="825"/>
      <c r="D81" s="707"/>
      <c r="E81" s="706" t="s">
        <v>229</v>
      </c>
      <c r="F81" s="796" t="s">
        <v>230</v>
      </c>
      <c r="G81" s="797"/>
      <c r="H81" s="798"/>
      <c r="I81" s="43" t="s">
        <v>362</v>
      </c>
      <c r="J81" s="508" t="s">
        <v>231</v>
      </c>
      <c r="K81" s="508"/>
      <c r="L81" s="508"/>
      <c r="M81" s="508"/>
      <c r="N81" s="508"/>
      <c r="O81" s="508"/>
      <c r="P81" s="508"/>
      <c r="Q81" s="509"/>
      <c r="R81" s="103"/>
      <c r="S81" s="57"/>
      <c r="T81" s="57"/>
      <c r="U81" s="57"/>
      <c r="V81" s="57"/>
      <c r="W81" s="57"/>
      <c r="X81" s="57"/>
      <c r="Y81" s="57"/>
      <c r="Z81" s="57"/>
      <c r="AA81" s="57"/>
      <c r="AB81" s="57"/>
      <c r="AC81" s="567"/>
      <c r="AE81" s="31" t="str">
        <f t="shared" si="3"/>
        <v>□</v>
      </c>
      <c r="AH81" s="34" t="str">
        <f>IF(AE81&amp;AE82&amp;AE83&amp;AE84="■□□□","◎無し",IF(AE81&amp;AE82&amp;AE83&amp;AE84="□■□□","●適済",IF(AE81&amp;AE82&amp;AE83&amp;AE84="□□■□","●適合",IF(AE81&amp;AE82&amp;AE83&amp;AE84="□□□■","◆未達",IF(AE81&amp;AE82&amp;AE83&amp;AE84="□□□□","■未答","▼矛盾")))))</f>
        <v>■未答</v>
      </c>
      <c r="AI81" s="46"/>
      <c r="AL81" s="28" t="s">
        <v>92</v>
      </c>
      <c r="AM81" s="40" t="s">
        <v>368</v>
      </c>
      <c r="AN81" s="40" t="s">
        <v>367</v>
      </c>
      <c r="AO81" s="40" t="s">
        <v>366</v>
      </c>
      <c r="AP81" s="40" t="s">
        <v>365</v>
      </c>
      <c r="AQ81" s="40" t="s">
        <v>364</v>
      </c>
      <c r="AR81" s="40" t="s">
        <v>88</v>
      </c>
      <c r="AT81" s="2"/>
      <c r="AU81" s="2"/>
      <c r="AV81" s="2"/>
      <c r="BE81" s="1"/>
      <c r="BG81" s="1"/>
      <c r="BH81" s="1"/>
      <c r="BI81" s="1"/>
      <c r="BJ81" s="1"/>
      <c r="BK81" s="1"/>
      <c r="BL81" s="1"/>
      <c r="BM81" s="1"/>
      <c r="BN81" s="1"/>
    </row>
    <row r="82" spans="2:66" ht="12.95" customHeight="1">
      <c r="B82" s="810"/>
      <c r="C82" s="825"/>
      <c r="D82" s="707"/>
      <c r="E82" s="707"/>
      <c r="F82" s="733"/>
      <c r="G82" s="579"/>
      <c r="H82" s="734"/>
      <c r="I82" s="48" t="s">
        <v>352</v>
      </c>
      <c r="J82" s="542" t="s">
        <v>221</v>
      </c>
      <c r="K82" s="542"/>
      <c r="L82" s="542"/>
      <c r="M82" s="542"/>
      <c r="N82" s="542"/>
      <c r="O82" s="542"/>
      <c r="P82" s="542"/>
      <c r="Q82" s="543"/>
      <c r="R82" s="346"/>
      <c r="S82" s="347"/>
      <c r="T82" s="347"/>
      <c r="U82" s="347"/>
      <c r="V82" s="347"/>
      <c r="W82" s="347"/>
      <c r="X82" s="347"/>
      <c r="Y82" s="347"/>
      <c r="Z82" s="347"/>
      <c r="AA82" s="347"/>
      <c r="AB82" s="347"/>
      <c r="AC82" s="568"/>
      <c r="AE82" s="1" t="str">
        <f t="shared" si="3"/>
        <v>□</v>
      </c>
      <c r="AL82" s="28"/>
      <c r="AM82" s="32" t="s">
        <v>64</v>
      </c>
      <c r="AN82" s="32" t="s">
        <v>227</v>
      </c>
      <c r="AO82" s="32" t="s">
        <v>65</v>
      </c>
      <c r="AP82" s="32" t="s">
        <v>66</v>
      </c>
      <c r="AQ82" s="34" t="s">
        <v>89</v>
      </c>
      <c r="AR82" s="34" t="s">
        <v>67</v>
      </c>
      <c r="AT82" s="2"/>
      <c r="AU82" s="2"/>
      <c r="AV82" s="2"/>
      <c r="BE82" s="1"/>
      <c r="BG82" s="1"/>
      <c r="BH82" s="1"/>
      <c r="BI82" s="1"/>
      <c r="BJ82" s="1"/>
      <c r="BK82" s="1"/>
      <c r="BL82" s="1"/>
      <c r="BM82" s="1"/>
      <c r="BN82" s="1"/>
    </row>
    <row r="83" spans="2:66" ht="12.95" customHeight="1">
      <c r="B83" s="810"/>
      <c r="C83" s="825"/>
      <c r="D83" s="707"/>
      <c r="E83" s="707"/>
      <c r="F83" s="733"/>
      <c r="G83" s="579"/>
      <c r="H83" s="734"/>
      <c r="I83" s="48" t="s">
        <v>352</v>
      </c>
      <c r="J83" s="542" t="s">
        <v>228</v>
      </c>
      <c r="K83" s="542"/>
      <c r="L83" s="542"/>
      <c r="M83" s="542"/>
      <c r="N83" s="542"/>
      <c r="O83" s="542"/>
      <c r="P83" s="542"/>
      <c r="Q83" s="543"/>
      <c r="R83" s="346"/>
      <c r="S83" s="347"/>
      <c r="T83" s="347"/>
      <c r="U83" s="347"/>
      <c r="V83" s="347"/>
      <c r="W83" s="347"/>
      <c r="X83" s="347"/>
      <c r="Y83" s="347"/>
      <c r="Z83" s="347"/>
      <c r="AA83" s="347"/>
      <c r="AB83" s="347"/>
      <c r="AC83" s="568"/>
      <c r="AE83" s="1" t="str">
        <f t="shared" si="3"/>
        <v>□</v>
      </c>
      <c r="AT83" s="2"/>
      <c r="AU83" s="2"/>
      <c r="AV83" s="2"/>
      <c r="BE83" s="1"/>
      <c r="BG83" s="1"/>
      <c r="BH83" s="1"/>
      <c r="BI83" s="1"/>
      <c r="BJ83" s="1"/>
      <c r="BK83" s="1"/>
      <c r="BL83" s="1"/>
      <c r="BM83" s="1"/>
      <c r="BN83" s="1"/>
    </row>
    <row r="84" spans="2:66" ht="12.95" customHeight="1">
      <c r="B84" s="961"/>
      <c r="C84" s="962"/>
      <c r="D84" s="799"/>
      <c r="E84" s="799"/>
      <c r="F84" s="662"/>
      <c r="G84" s="663"/>
      <c r="H84" s="664"/>
      <c r="I84" s="49" t="s">
        <v>352</v>
      </c>
      <c r="J84" s="553" t="s">
        <v>222</v>
      </c>
      <c r="K84" s="553"/>
      <c r="L84" s="553"/>
      <c r="M84" s="553"/>
      <c r="N84" s="553"/>
      <c r="O84" s="553"/>
      <c r="P84" s="553"/>
      <c r="Q84" s="554"/>
      <c r="R84" s="129"/>
      <c r="S84" s="50"/>
      <c r="T84" s="50"/>
      <c r="U84" s="50"/>
      <c r="V84" s="50"/>
      <c r="W84" s="50"/>
      <c r="X84" s="50"/>
      <c r="Y84" s="50"/>
      <c r="Z84" s="50"/>
      <c r="AA84" s="50"/>
      <c r="AB84" s="50"/>
      <c r="AC84" s="583"/>
      <c r="AE84" s="1" t="str">
        <f t="shared" si="3"/>
        <v>□</v>
      </c>
      <c r="AT84" s="2"/>
      <c r="AU84" s="2"/>
      <c r="AV84" s="2"/>
      <c r="BE84" s="1"/>
      <c r="BG84" s="1"/>
      <c r="BH84" s="1"/>
      <c r="BI84" s="1"/>
      <c r="BJ84" s="1"/>
      <c r="BK84" s="1"/>
      <c r="BL84" s="1"/>
      <c r="BM84" s="1"/>
      <c r="BN84" s="1"/>
    </row>
    <row r="85" spans="2:66" ht="6" customHeight="1">
      <c r="B85" s="810" t="s">
        <v>387</v>
      </c>
      <c r="C85" s="825"/>
      <c r="D85" s="561" t="s">
        <v>421</v>
      </c>
      <c r="E85" s="562"/>
      <c r="F85" s="562"/>
      <c r="G85" s="562"/>
      <c r="H85" s="563"/>
      <c r="I85" s="76"/>
      <c r="J85" s="314"/>
      <c r="K85" s="314"/>
      <c r="L85" s="314"/>
      <c r="M85" s="314"/>
      <c r="N85" s="314"/>
      <c r="O85" s="314"/>
      <c r="P85" s="314"/>
      <c r="Q85" s="315"/>
      <c r="R85" s="103"/>
      <c r="S85" s="57"/>
      <c r="T85" s="57"/>
      <c r="U85" s="57"/>
      <c r="V85" s="57"/>
      <c r="W85" s="57"/>
      <c r="X85" s="57"/>
      <c r="Y85" s="57"/>
      <c r="Z85" s="57"/>
      <c r="AA85" s="57"/>
      <c r="AB85" s="57"/>
      <c r="AC85" s="567"/>
      <c r="AT85" s="2"/>
      <c r="AU85" s="2"/>
      <c r="AV85" s="2"/>
      <c r="BE85" s="1"/>
      <c r="BG85" s="1"/>
      <c r="BH85" s="1"/>
      <c r="BI85" s="1"/>
      <c r="BJ85" s="1"/>
      <c r="BK85" s="1"/>
      <c r="BL85" s="1"/>
      <c r="BM85" s="1"/>
      <c r="BN85" s="1"/>
    </row>
    <row r="86" spans="2:66" ht="18" customHeight="1">
      <c r="B86" s="810"/>
      <c r="C86" s="825"/>
      <c r="D86" s="564"/>
      <c r="E86" s="565"/>
      <c r="F86" s="565"/>
      <c r="G86" s="565"/>
      <c r="H86" s="566"/>
      <c r="I86" s="69"/>
      <c r="J86" s="311"/>
      <c r="K86" s="311"/>
      <c r="L86" s="311"/>
      <c r="M86" s="311"/>
      <c r="N86" s="311"/>
      <c r="O86" s="311"/>
      <c r="P86" s="311"/>
      <c r="Q86" s="312"/>
      <c r="R86" s="30" t="s">
        <v>352</v>
      </c>
      <c r="S86" s="522" t="s">
        <v>434</v>
      </c>
      <c r="T86" s="522"/>
      <c r="U86" s="522"/>
      <c r="V86" s="522"/>
      <c r="W86" s="522"/>
      <c r="X86" s="522"/>
      <c r="Y86" s="522"/>
      <c r="Z86" s="522"/>
      <c r="AA86" s="522"/>
      <c r="AB86" s="535"/>
      <c r="AC86" s="568"/>
      <c r="AE86" s="31" t="str">
        <f>+I87</f>
        <v>□</v>
      </c>
      <c r="AH86" s="32" t="str">
        <f>IF(AE86="■","◎無し",IF(AE86="□","■未答","▼矛盾"))</f>
        <v>■未答</v>
      </c>
      <c r="AL86" s="28" t="s">
        <v>84</v>
      </c>
      <c r="AM86" s="35" t="s">
        <v>386</v>
      </c>
      <c r="AN86" s="35"/>
      <c r="AO86" s="35" t="s">
        <v>352</v>
      </c>
      <c r="AP86" s="35" t="s">
        <v>88</v>
      </c>
      <c r="AV86" s="2"/>
      <c r="BE86" s="1"/>
      <c r="BG86" s="1"/>
      <c r="BH86" s="1"/>
      <c r="BI86" s="1"/>
      <c r="BJ86" s="1"/>
      <c r="BK86" s="1"/>
      <c r="BL86" s="1"/>
      <c r="BM86" s="1"/>
      <c r="BN86" s="1"/>
    </row>
    <row r="87" spans="2:66" ht="18" customHeight="1">
      <c r="B87" s="810"/>
      <c r="C87" s="825"/>
      <c r="D87" s="564"/>
      <c r="E87" s="565"/>
      <c r="F87" s="565"/>
      <c r="G87" s="565"/>
      <c r="H87" s="566"/>
      <c r="I87" s="48" t="s">
        <v>362</v>
      </c>
      <c r="J87" s="321" t="s">
        <v>102</v>
      </c>
      <c r="K87" s="321"/>
      <c r="L87" s="321"/>
      <c r="M87" s="321"/>
      <c r="N87" s="321"/>
      <c r="O87" s="321"/>
      <c r="P87" s="321"/>
      <c r="Q87" s="322"/>
      <c r="R87" s="30" t="s">
        <v>352</v>
      </c>
      <c r="S87" s="522" t="s">
        <v>232</v>
      </c>
      <c r="T87" s="522"/>
      <c r="U87" s="522"/>
      <c r="V87" s="522"/>
      <c r="W87" s="522"/>
      <c r="X87" s="522"/>
      <c r="Y87" s="522"/>
      <c r="Z87" s="522"/>
      <c r="AA87" s="522"/>
      <c r="AB87" s="535"/>
      <c r="AC87" s="568"/>
      <c r="AM87" s="32" t="s">
        <v>64</v>
      </c>
      <c r="AN87" s="32"/>
      <c r="AO87" s="34" t="s">
        <v>89</v>
      </c>
      <c r="AP87" s="34" t="s">
        <v>67</v>
      </c>
      <c r="AV87" s="2"/>
      <c r="BE87" s="1"/>
      <c r="BG87" s="1"/>
      <c r="BH87" s="1"/>
      <c r="BI87" s="1"/>
      <c r="BJ87" s="1"/>
      <c r="BK87" s="1"/>
      <c r="BL87" s="1"/>
      <c r="BM87" s="1"/>
      <c r="BN87" s="1"/>
    </row>
    <row r="88" spans="2:66" ht="18" customHeight="1">
      <c r="B88" s="810"/>
      <c r="C88" s="825"/>
      <c r="D88" s="564"/>
      <c r="E88" s="565"/>
      <c r="F88" s="565"/>
      <c r="G88" s="565"/>
      <c r="H88" s="566"/>
      <c r="I88" s="69"/>
      <c r="J88" s="321"/>
      <c r="K88" s="321"/>
      <c r="L88" s="321"/>
      <c r="M88" s="321"/>
      <c r="N88" s="321"/>
      <c r="O88" s="321"/>
      <c r="P88" s="321"/>
      <c r="Q88" s="322"/>
      <c r="R88" s="30" t="s">
        <v>69</v>
      </c>
      <c r="S88" s="522" t="s">
        <v>552</v>
      </c>
      <c r="T88" s="522"/>
      <c r="U88" s="522"/>
      <c r="V88" s="522"/>
      <c r="W88" s="522"/>
      <c r="X88" s="522"/>
      <c r="Y88" s="522"/>
      <c r="Z88" s="522"/>
      <c r="AA88" s="522"/>
      <c r="AB88" s="535"/>
      <c r="AC88" s="568"/>
      <c r="AV88" s="2"/>
      <c r="BE88" s="1"/>
      <c r="BG88" s="1"/>
      <c r="BH88" s="1"/>
      <c r="BI88" s="1"/>
      <c r="BJ88" s="1"/>
      <c r="BK88" s="1"/>
      <c r="BL88" s="1"/>
      <c r="BM88" s="1"/>
      <c r="BN88" s="1"/>
    </row>
    <row r="89" spans="2:66" ht="24.6" customHeight="1">
      <c r="B89" s="810"/>
      <c r="C89" s="825"/>
      <c r="D89" s="564"/>
      <c r="E89" s="565"/>
      <c r="F89" s="565"/>
      <c r="G89" s="565"/>
      <c r="H89" s="566"/>
      <c r="I89" s="69"/>
      <c r="J89" s="321"/>
      <c r="K89" s="321"/>
      <c r="L89" s="321"/>
      <c r="M89" s="321"/>
      <c r="N89" s="321"/>
      <c r="O89" s="321"/>
      <c r="P89" s="321"/>
      <c r="Q89" s="322"/>
      <c r="R89" s="37"/>
      <c r="S89" s="326"/>
      <c r="T89" s="326"/>
      <c r="U89" s="326"/>
      <c r="V89" s="326"/>
      <c r="W89" s="326"/>
      <c r="X89" s="326"/>
      <c r="Y89" s="326"/>
      <c r="Z89" s="326"/>
      <c r="AA89" s="326"/>
      <c r="AB89" s="326"/>
      <c r="AC89" s="568"/>
      <c r="AV89" s="2"/>
      <c r="BE89" s="1"/>
      <c r="BG89" s="1"/>
      <c r="BH89" s="1"/>
      <c r="BI89" s="1"/>
      <c r="BJ89" s="1"/>
      <c r="BK89" s="1"/>
      <c r="BL89" s="1"/>
      <c r="BM89" s="1"/>
      <c r="BN89" s="1"/>
    </row>
    <row r="90" spans="2:66" s="101" customFormat="1" ht="15.95" customHeight="1">
      <c r="B90" s="810"/>
      <c r="C90" s="825"/>
      <c r="D90" s="770"/>
      <c r="E90" s="124" t="s">
        <v>418</v>
      </c>
      <c r="F90" s="790" t="s">
        <v>419</v>
      </c>
      <c r="G90" s="964"/>
      <c r="H90" s="965"/>
      <c r="I90" s="321"/>
      <c r="J90" s="321"/>
      <c r="K90" s="321"/>
      <c r="L90" s="321"/>
      <c r="M90" s="321"/>
      <c r="N90" s="321"/>
      <c r="O90" s="321"/>
      <c r="P90" s="321"/>
      <c r="Q90" s="322"/>
      <c r="R90" s="370"/>
      <c r="S90" s="341"/>
      <c r="T90" s="341"/>
      <c r="U90" s="341"/>
      <c r="V90" s="341"/>
      <c r="W90" s="341"/>
      <c r="X90" s="341"/>
      <c r="Y90" s="341"/>
      <c r="Z90" s="341"/>
      <c r="AA90" s="341"/>
      <c r="AB90" s="341"/>
      <c r="AC90" s="568"/>
      <c r="AD90" s="1"/>
      <c r="AH90" s="102"/>
      <c r="AI90" s="102"/>
      <c r="AJ90" s="102"/>
      <c r="AK90" s="102"/>
      <c r="AL90" s="102"/>
      <c r="AM90" s="102"/>
      <c r="AN90" s="102"/>
      <c r="AO90" s="102"/>
      <c r="AP90" s="102"/>
      <c r="AV90" s="2"/>
      <c r="AW90" s="1"/>
      <c r="AX90" s="1"/>
      <c r="AY90" s="1"/>
      <c r="AZ90" s="1"/>
      <c r="BA90" s="1"/>
      <c r="BB90" s="1"/>
      <c r="BC90" s="1"/>
      <c r="BD90" s="1"/>
      <c r="BE90" s="1"/>
      <c r="BG90" s="102"/>
      <c r="BH90" s="102"/>
      <c r="BI90" s="102"/>
      <c r="BJ90" s="102"/>
      <c r="BK90" s="102"/>
      <c r="BL90" s="102"/>
      <c r="BM90" s="102"/>
      <c r="BN90" s="102"/>
    </row>
    <row r="91" spans="2:66" s="101" customFormat="1" ht="20.100000000000001" customHeight="1">
      <c r="B91" s="810"/>
      <c r="C91" s="825"/>
      <c r="D91" s="770"/>
      <c r="E91" s="706" t="s">
        <v>385</v>
      </c>
      <c r="F91" s="796" t="s">
        <v>384</v>
      </c>
      <c r="G91" s="797"/>
      <c r="H91" s="798"/>
      <c r="I91" s="321"/>
      <c r="J91" s="321"/>
      <c r="K91" s="321"/>
      <c r="L91" s="321"/>
      <c r="M91" s="321"/>
      <c r="N91" s="321"/>
      <c r="O91" s="321"/>
      <c r="P91" s="321"/>
      <c r="Q91" s="322"/>
      <c r="R91" s="370"/>
      <c r="S91" s="341"/>
      <c r="T91" s="341"/>
      <c r="U91" s="341"/>
      <c r="V91" s="341"/>
      <c r="W91" s="341"/>
      <c r="X91" s="341"/>
      <c r="Y91" s="341"/>
      <c r="Z91" s="341"/>
      <c r="AA91" s="341"/>
      <c r="AB91" s="71"/>
      <c r="AC91" s="568"/>
      <c r="AD91" s="1"/>
      <c r="AE91" s="101" t="str">
        <f>+I87</f>
        <v>□</v>
      </c>
      <c r="AH91" s="34" t="str">
        <f>IF(AE91&amp;AE92&amp;AE93="■□□","◎無し",IF(AE91&amp;AE92&amp;AE93="□■□","●適合",IF(AE91&amp;AE92&amp;AE93="□□■","◆未達",IF(AE91&amp;AE92&amp;AE93="□□□","■未答","▼矛盾"))))</f>
        <v>■未答</v>
      </c>
      <c r="AI91" s="46"/>
      <c r="AJ91" s="2"/>
      <c r="AK91" s="2"/>
      <c r="AL91" s="28" t="s">
        <v>104</v>
      </c>
      <c r="AM91" s="35" t="s">
        <v>359</v>
      </c>
      <c r="AN91" s="35" t="s">
        <v>358</v>
      </c>
      <c r="AO91" s="35" t="s">
        <v>357</v>
      </c>
      <c r="AP91" s="35" t="s">
        <v>356</v>
      </c>
      <c r="AQ91" s="35" t="s">
        <v>88</v>
      </c>
      <c r="AV91" s="102"/>
      <c r="BG91" s="102"/>
      <c r="BH91" s="102"/>
      <c r="BI91" s="102"/>
      <c r="BJ91" s="102"/>
      <c r="BK91" s="102"/>
      <c r="BL91" s="102"/>
      <c r="BM91" s="102"/>
      <c r="BN91" s="102"/>
    </row>
    <row r="92" spans="2:66" ht="20.100000000000001" customHeight="1">
      <c r="B92" s="810"/>
      <c r="C92" s="825"/>
      <c r="D92" s="770"/>
      <c r="E92" s="707"/>
      <c r="F92" s="733"/>
      <c r="G92" s="579"/>
      <c r="H92" s="734"/>
      <c r="I92" s="69"/>
      <c r="J92" s="317"/>
      <c r="K92" s="317"/>
      <c r="L92" s="317"/>
      <c r="M92" s="317"/>
      <c r="N92" s="317"/>
      <c r="O92" s="317"/>
      <c r="P92" s="317"/>
      <c r="Q92" s="70"/>
      <c r="R92" s="370"/>
      <c r="S92" s="341"/>
      <c r="T92" s="341"/>
      <c r="U92" s="341"/>
      <c r="V92" s="341"/>
      <c r="W92" s="341"/>
      <c r="X92" s="341"/>
      <c r="Y92" s="341"/>
      <c r="Z92" s="341"/>
      <c r="AA92" s="341"/>
      <c r="AB92" s="127" t="s">
        <v>103</v>
      </c>
      <c r="AC92" s="568"/>
      <c r="AE92" s="101" t="str">
        <f>+I93</f>
        <v>□</v>
      </c>
      <c r="AL92" s="28"/>
      <c r="AM92" s="32" t="s">
        <v>64</v>
      </c>
      <c r="AN92" s="32" t="s">
        <v>65</v>
      </c>
      <c r="AO92" s="32" t="s">
        <v>66</v>
      </c>
      <c r="AP92" s="34" t="s">
        <v>89</v>
      </c>
      <c r="AQ92" s="34" t="s">
        <v>67</v>
      </c>
      <c r="AV92" s="102"/>
      <c r="AW92" s="101"/>
      <c r="AX92" s="101"/>
      <c r="AY92" s="101"/>
      <c r="AZ92" s="101"/>
      <c r="BA92" s="101"/>
      <c r="BB92" s="101"/>
      <c r="BC92" s="101"/>
      <c r="BD92" s="101"/>
      <c r="BE92" s="101"/>
    </row>
    <row r="93" spans="2:66" ht="20.100000000000001" customHeight="1">
      <c r="B93" s="810"/>
      <c r="C93" s="825"/>
      <c r="D93" s="770"/>
      <c r="E93" s="707"/>
      <c r="F93" s="662"/>
      <c r="G93" s="663"/>
      <c r="H93" s="664"/>
      <c r="I93" s="48" t="s">
        <v>352</v>
      </c>
      <c r="J93" s="321" t="s">
        <v>161</v>
      </c>
      <c r="K93" s="321"/>
      <c r="L93" s="321"/>
      <c r="M93" s="321"/>
      <c r="N93" s="321"/>
      <c r="O93" s="321"/>
      <c r="P93" s="321"/>
      <c r="Q93" s="322"/>
      <c r="R93" s="370" t="s">
        <v>235</v>
      </c>
      <c r="S93" s="341"/>
      <c r="T93" s="341"/>
      <c r="U93" s="341"/>
      <c r="V93" s="341"/>
      <c r="W93" s="341"/>
      <c r="X93" s="341"/>
      <c r="Y93" s="523"/>
      <c r="Z93" s="523"/>
      <c r="AA93" s="341" t="s">
        <v>360</v>
      </c>
      <c r="AB93" s="71"/>
      <c r="AC93" s="568"/>
      <c r="AE93" s="101" t="str">
        <f>+I94</f>
        <v>□</v>
      </c>
      <c r="AH93" s="82" t="s">
        <v>236</v>
      </c>
      <c r="AJ93" s="34" t="str">
        <f>IF(Y93&gt;0,IF(Y93&lt;300,"③床1100",IF(Y93&lt;650,"②腰800",IF(Y93&gt;=1100,"基準なし","①床1100"))),"■未答")</f>
        <v>■未答</v>
      </c>
      <c r="AV93" s="2"/>
      <c r="BE93" s="1"/>
    </row>
    <row r="94" spans="2:66" ht="20.100000000000001" customHeight="1">
      <c r="B94" s="810"/>
      <c r="C94" s="825"/>
      <c r="D94" s="770"/>
      <c r="E94" s="707"/>
      <c r="F94" s="796" t="s">
        <v>383</v>
      </c>
      <c r="G94" s="797"/>
      <c r="H94" s="798"/>
      <c r="I94" s="48" t="s">
        <v>352</v>
      </c>
      <c r="J94" s="321" t="s">
        <v>238</v>
      </c>
      <c r="K94" s="321"/>
      <c r="L94" s="321"/>
      <c r="M94" s="321"/>
      <c r="N94" s="321"/>
      <c r="O94" s="321"/>
      <c r="P94" s="321"/>
      <c r="Q94" s="322"/>
      <c r="R94" s="370" t="s">
        <v>239</v>
      </c>
      <c r="S94" s="341"/>
      <c r="T94" s="341"/>
      <c r="U94" s="341"/>
      <c r="V94" s="341"/>
      <c r="W94" s="341"/>
      <c r="X94" s="341"/>
      <c r="Y94" s="523"/>
      <c r="Z94" s="523"/>
      <c r="AA94" s="341" t="s">
        <v>360</v>
      </c>
      <c r="AB94" s="71"/>
      <c r="AC94" s="568"/>
      <c r="AH94" s="82" t="s">
        <v>240</v>
      </c>
      <c r="AJ94" s="34" t="str">
        <f>IF(Y94&gt;0,IF(Y93&lt;300,"◎不問",IF(Y93&lt;650,IF(Y94&lt;800,"◆未達","●適合"),IF(Y93&gt;=1100,"基準なし","◎不問"))),"■未答")</f>
        <v>■未答</v>
      </c>
      <c r="AV94" s="2"/>
      <c r="BE94" s="1"/>
    </row>
    <row r="95" spans="2:66" ht="20.100000000000001" customHeight="1">
      <c r="B95" s="810"/>
      <c r="C95" s="825"/>
      <c r="D95" s="770"/>
      <c r="E95" s="707"/>
      <c r="F95" s="662"/>
      <c r="G95" s="663"/>
      <c r="H95" s="664"/>
      <c r="I95" s="316"/>
      <c r="J95" s="317"/>
      <c r="K95" s="317"/>
      <c r="L95" s="317"/>
      <c r="M95" s="317"/>
      <c r="N95" s="317"/>
      <c r="O95" s="317"/>
      <c r="P95" s="317"/>
      <c r="Q95" s="70"/>
      <c r="R95" s="370" t="s">
        <v>241</v>
      </c>
      <c r="S95" s="341"/>
      <c r="T95" s="341"/>
      <c r="U95" s="341"/>
      <c r="V95" s="341"/>
      <c r="W95" s="341"/>
      <c r="X95" s="341"/>
      <c r="Y95" s="523"/>
      <c r="Z95" s="523"/>
      <c r="AA95" s="341" t="s">
        <v>360</v>
      </c>
      <c r="AB95" s="71"/>
      <c r="AC95" s="568"/>
      <c r="AH95" s="82" t="s">
        <v>242</v>
      </c>
      <c r="AJ95" s="34" t="str">
        <f>IF(Y93&gt;0,IF(Y93&gt;=300,IF(Y93&lt;650,"◎不問",IF(Y93&lt;1100,IF(Y95&lt;1100,"◆未達","●適合"),"基準なし")),IF(Y95&lt;1100,"◆未達","●適合")),"■未答")</f>
        <v>■未答</v>
      </c>
      <c r="AV95" s="2"/>
      <c r="BE95" s="1"/>
    </row>
    <row r="96" spans="2:66" ht="20.100000000000001" customHeight="1">
      <c r="B96" s="810"/>
      <c r="C96" s="825"/>
      <c r="D96" s="770"/>
      <c r="E96" s="707"/>
      <c r="F96" s="796" t="s">
        <v>432</v>
      </c>
      <c r="G96" s="797"/>
      <c r="H96" s="798"/>
      <c r="I96" s="132"/>
      <c r="J96" s="317"/>
      <c r="K96" s="317"/>
      <c r="L96" s="317"/>
      <c r="M96" s="317"/>
      <c r="N96" s="317"/>
      <c r="O96" s="317"/>
      <c r="P96" s="317"/>
      <c r="Q96" s="70"/>
      <c r="R96" s="370"/>
      <c r="S96" s="341"/>
      <c r="T96" s="341"/>
      <c r="U96" s="341"/>
      <c r="V96" s="341"/>
      <c r="W96" s="341"/>
      <c r="X96" s="341"/>
      <c r="Y96" s="753"/>
      <c r="Z96" s="753"/>
      <c r="AA96" s="341"/>
      <c r="AB96" s="71"/>
      <c r="AC96" s="568"/>
      <c r="AH96" s="82" t="s">
        <v>244</v>
      </c>
      <c r="AJ96" s="34" t="str">
        <f>IF(Y93&gt;0,IF(Y95&gt;0,IF(Y93+Y94-Y95=0,"●相互OK","▼矛盾"),"■まだ片方"),"■未答")</f>
        <v>■未答</v>
      </c>
      <c r="AV96" s="2"/>
      <c r="BE96" s="1"/>
    </row>
    <row r="97" spans="2:66" ht="20.100000000000001" customHeight="1">
      <c r="B97" s="810"/>
      <c r="C97" s="825"/>
      <c r="D97" s="771"/>
      <c r="E97" s="799"/>
      <c r="F97" s="662"/>
      <c r="G97" s="663"/>
      <c r="H97" s="664"/>
      <c r="I97" s="133"/>
      <c r="J97" s="73"/>
      <c r="K97" s="73"/>
      <c r="L97" s="73"/>
      <c r="M97" s="73"/>
      <c r="N97" s="73"/>
      <c r="O97" s="73"/>
      <c r="P97" s="73"/>
      <c r="Q97" s="74"/>
      <c r="R97" s="366"/>
      <c r="S97" s="366"/>
      <c r="T97" s="366"/>
      <c r="U97" s="366"/>
      <c r="V97" s="366"/>
      <c r="W97" s="366"/>
      <c r="X97" s="366"/>
      <c r="Y97" s="366"/>
      <c r="Z97" s="366"/>
      <c r="AA97" s="366"/>
      <c r="AB97" s="65"/>
      <c r="AC97" s="583"/>
      <c r="AV97" s="2"/>
      <c r="BE97" s="1"/>
    </row>
    <row r="98" spans="2:66" ht="24" customHeight="1">
      <c r="B98" s="810"/>
      <c r="C98" s="825"/>
      <c r="D98" s="536" t="s">
        <v>422</v>
      </c>
      <c r="E98" s="537"/>
      <c r="F98" s="537"/>
      <c r="G98" s="537"/>
      <c r="H98" s="538"/>
      <c r="I98" s="43" t="s">
        <v>362</v>
      </c>
      <c r="J98" s="44" t="s">
        <v>102</v>
      </c>
      <c r="K98" s="44"/>
      <c r="L98" s="44"/>
      <c r="M98" s="44"/>
      <c r="N98" s="44"/>
      <c r="O98" s="44"/>
      <c r="P98" s="44"/>
      <c r="Q98" s="45"/>
      <c r="R98" s="57"/>
      <c r="S98" s="57"/>
      <c r="T98" s="57"/>
      <c r="U98" s="57"/>
      <c r="V98" s="57"/>
      <c r="W98" s="57"/>
      <c r="X98" s="57"/>
      <c r="Y98" s="57"/>
      <c r="Z98" s="57"/>
      <c r="AA98" s="57"/>
      <c r="AB98" s="57"/>
      <c r="AC98" s="567"/>
      <c r="AE98" s="1" t="str">
        <f t="shared" ref="AE98:AE103" si="4">+I98</f>
        <v>□</v>
      </c>
      <c r="AH98" s="34" t="str">
        <f>IF(AE98&amp;AE99&amp;AE100="■□□","◎無し",IF(AE98&amp;AE99&amp;AE100="□■□","●適合",IF(AE98&amp;AE99&amp;AE100="□□■","◆未達",IF(AE98&amp;AE99&amp;AE100="□□□","■未答","▼矛盾"))))</f>
        <v>■未答</v>
      </c>
      <c r="AI98" s="46"/>
      <c r="AL98" s="28" t="s">
        <v>104</v>
      </c>
      <c r="AM98" s="35" t="s">
        <v>359</v>
      </c>
      <c r="AN98" s="35" t="s">
        <v>358</v>
      </c>
      <c r="AO98" s="35" t="s">
        <v>357</v>
      </c>
      <c r="AP98" s="35" t="s">
        <v>356</v>
      </c>
      <c r="AQ98" s="35" t="s">
        <v>88</v>
      </c>
      <c r="BE98" s="1"/>
    </row>
    <row r="99" spans="2:66" ht="24" customHeight="1">
      <c r="B99" s="810"/>
      <c r="C99" s="825"/>
      <c r="D99" s="539"/>
      <c r="E99" s="540"/>
      <c r="F99" s="540"/>
      <c r="G99" s="540"/>
      <c r="H99" s="541"/>
      <c r="I99" s="48" t="s">
        <v>352</v>
      </c>
      <c r="J99" s="321" t="s">
        <v>161</v>
      </c>
      <c r="K99" s="321"/>
      <c r="L99" s="321"/>
      <c r="M99" s="321"/>
      <c r="N99" s="321"/>
      <c r="O99" s="321"/>
      <c r="P99" s="321"/>
      <c r="Q99" s="322"/>
      <c r="R99" s="527" t="s">
        <v>261</v>
      </c>
      <c r="S99" s="528"/>
      <c r="T99" s="528"/>
      <c r="U99" s="528"/>
      <c r="V99" s="528"/>
      <c r="W99" s="528"/>
      <c r="X99" s="528"/>
      <c r="Y99" s="523"/>
      <c r="Z99" s="523"/>
      <c r="AA99" s="347" t="s">
        <v>360</v>
      </c>
      <c r="AB99" s="347"/>
      <c r="AC99" s="568"/>
      <c r="AE99" s="1" t="str">
        <f t="shared" si="4"/>
        <v>□</v>
      </c>
      <c r="AH99" s="82" t="s">
        <v>262</v>
      </c>
      <c r="AJ99" s="34" t="str">
        <f>IF(Y99&gt;0,IF(Y99&gt;110,"◆未達","●適合"),"■未答")</f>
        <v>■未答</v>
      </c>
      <c r="AL99" s="28"/>
      <c r="AM99" s="32" t="s">
        <v>64</v>
      </c>
      <c r="AN99" s="32" t="s">
        <v>65</v>
      </c>
      <c r="AO99" s="32" t="s">
        <v>66</v>
      </c>
      <c r="AP99" s="34" t="s">
        <v>89</v>
      </c>
      <c r="AQ99" s="34" t="s">
        <v>67</v>
      </c>
      <c r="BE99" s="1"/>
    </row>
    <row r="100" spans="2:66" ht="39.950000000000003" customHeight="1" thickBot="1">
      <c r="B100" s="812"/>
      <c r="C100" s="826"/>
      <c r="D100" s="784"/>
      <c r="E100" s="703"/>
      <c r="F100" s="703"/>
      <c r="G100" s="703"/>
      <c r="H100" s="704"/>
      <c r="I100" s="136" t="s">
        <v>352</v>
      </c>
      <c r="J100" s="105" t="s">
        <v>238</v>
      </c>
      <c r="K100" s="105"/>
      <c r="L100" s="105"/>
      <c r="M100" s="105"/>
      <c r="N100" s="105"/>
      <c r="O100" s="105"/>
      <c r="P100" s="105"/>
      <c r="Q100" s="106"/>
      <c r="R100" s="108"/>
      <c r="S100" s="108"/>
      <c r="T100" s="108"/>
      <c r="U100" s="108"/>
      <c r="V100" s="108"/>
      <c r="W100" s="108"/>
      <c r="X100" s="108"/>
      <c r="Y100" s="108"/>
      <c r="Z100" s="108"/>
      <c r="AA100" s="108"/>
      <c r="AB100" s="108"/>
      <c r="AC100" s="768"/>
      <c r="AE100" s="1" t="str">
        <f t="shared" si="4"/>
        <v>□</v>
      </c>
      <c r="BE100" s="1"/>
    </row>
    <row r="101" spans="2:66" ht="15.95" customHeight="1">
      <c r="B101" s="955" t="s">
        <v>382</v>
      </c>
      <c r="C101" s="956"/>
      <c r="D101" s="778" t="s">
        <v>423</v>
      </c>
      <c r="E101" s="779"/>
      <c r="F101" s="779"/>
      <c r="G101" s="779"/>
      <c r="H101" s="780"/>
      <c r="I101" s="109" t="s">
        <v>362</v>
      </c>
      <c r="J101" s="665" t="s">
        <v>265</v>
      </c>
      <c r="K101" s="665"/>
      <c r="L101" s="665"/>
      <c r="M101" s="665"/>
      <c r="N101" s="665"/>
      <c r="O101" s="665"/>
      <c r="P101" s="665"/>
      <c r="Q101" s="738"/>
      <c r="R101" s="25"/>
      <c r="S101" s="26"/>
      <c r="T101" s="26"/>
      <c r="U101" s="26"/>
      <c r="V101" s="26"/>
      <c r="W101" s="26"/>
      <c r="X101" s="26"/>
      <c r="Y101" s="26"/>
      <c r="Z101" s="26"/>
      <c r="AA101" s="26"/>
      <c r="AB101" s="26"/>
      <c r="AC101" s="781"/>
      <c r="AE101" s="1" t="str">
        <f t="shared" si="4"/>
        <v>□</v>
      </c>
      <c r="AH101" s="34" t="str">
        <f>IF(AE101&amp;AE102&amp;AE103="■□□","◎無し",IF(AE101&amp;AE102&amp;AE103="□■□","●適合",IF(AE101&amp;AE102&amp;AE103="□□■","◆未達",IF(AE101&amp;AE102&amp;AE103="□□□","■未答","▼矛盾"))))</f>
        <v>■未答</v>
      </c>
      <c r="AI101" s="46"/>
      <c r="AL101" s="28" t="s">
        <v>104</v>
      </c>
      <c r="AM101" s="35" t="s">
        <v>359</v>
      </c>
      <c r="AN101" s="35" t="s">
        <v>358</v>
      </c>
      <c r="AO101" s="35" t="s">
        <v>357</v>
      </c>
      <c r="AP101" s="35" t="s">
        <v>356</v>
      </c>
      <c r="AQ101" s="35" t="s">
        <v>88</v>
      </c>
      <c r="BE101" s="1"/>
    </row>
    <row r="102" spans="2:66" ht="15.95" customHeight="1">
      <c r="B102" s="957"/>
      <c r="C102" s="958"/>
      <c r="D102" s="759"/>
      <c r="E102" s="760"/>
      <c r="F102" s="760"/>
      <c r="G102" s="760"/>
      <c r="H102" s="761"/>
      <c r="I102" s="48" t="s">
        <v>352</v>
      </c>
      <c r="J102" s="542" t="s">
        <v>266</v>
      </c>
      <c r="K102" s="542"/>
      <c r="L102" s="542"/>
      <c r="M102" s="542"/>
      <c r="N102" s="542"/>
      <c r="O102" s="542"/>
      <c r="P102" s="542"/>
      <c r="Q102" s="543"/>
      <c r="R102" s="346"/>
      <c r="S102" s="347"/>
      <c r="T102" s="347"/>
      <c r="U102" s="347"/>
      <c r="V102" s="347"/>
      <c r="W102" s="347"/>
      <c r="X102" s="347"/>
      <c r="Y102" s="347"/>
      <c r="Z102" s="347"/>
      <c r="AA102" s="347"/>
      <c r="AB102" s="347"/>
      <c r="AC102" s="568"/>
      <c r="AE102" s="1" t="str">
        <f t="shared" si="4"/>
        <v>□</v>
      </c>
      <c r="AL102" s="28"/>
      <c r="AM102" s="32" t="s">
        <v>64</v>
      </c>
      <c r="AN102" s="32" t="s">
        <v>65</v>
      </c>
      <c r="AO102" s="32" t="s">
        <v>66</v>
      </c>
      <c r="AP102" s="34" t="s">
        <v>89</v>
      </c>
      <c r="AQ102" s="34" t="s">
        <v>67</v>
      </c>
      <c r="BE102" s="1"/>
    </row>
    <row r="103" spans="2:66" ht="15.95" customHeight="1" thickBot="1">
      <c r="B103" s="959"/>
      <c r="C103" s="960"/>
      <c r="D103" s="765"/>
      <c r="E103" s="766"/>
      <c r="F103" s="766"/>
      <c r="G103" s="766"/>
      <c r="H103" s="767"/>
      <c r="I103" s="136" t="s">
        <v>352</v>
      </c>
      <c r="J103" s="782" t="s">
        <v>267</v>
      </c>
      <c r="K103" s="782"/>
      <c r="L103" s="782"/>
      <c r="M103" s="782"/>
      <c r="N103" s="782"/>
      <c r="O103" s="782"/>
      <c r="P103" s="782"/>
      <c r="Q103" s="783"/>
      <c r="R103" s="107"/>
      <c r="S103" s="108"/>
      <c r="T103" s="108"/>
      <c r="U103" s="108"/>
      <c r="V103" s="108"/>
      <c r="W103" s="108"/>
      <c r="X103" s="108"/>
      <c r="Y103" s="108"/>
      <c r="Z103" s="108"/>
      <c r="AA103" s="108"/>
      <c r="AB103" s="108"/>
      <c r="AC103" s="768"/>
      <c r="AE103" s="1" t="str">
        <f t="shared" si="4"/>
        <v>□</v>
      </c>
      <c r="BE103" s="1"/>
    </row>
    <row r="104" spans="2:66" ht="24" customHeight="1" thickBot="1">
      <c r="B104" s="754" t="s">
        <v>381</v>
      </c>
      <c r="C104" s="755"/>
      <c r="D104" s="755"/>
      <c r="E104" s="755"/>
      <c r="F104" s="755"/>
      <c r="G104" s="755"/>
      <c r="H104" s="755"/>
      <c r="I104" s="276"/>
      <c r="J104" s="276"/>
      <c r="K104" s="276"/>
      <c r="L104" s="276"/>
      <c r="M104" s="276"/>
      <c r="N104" s="276"/>
      <c r="O104" s="276"/>
      <c r="P104" s="276"/>
      <c r="Q104" s="276"/>
      <c r="R104" s="277"/>
      <c r="S104" s="277"/>
      <c r="T104" s="277"/>
      <c r="U104" s="277"/>
      <c r="V104" s="277"/>
      <c r="W104" s="277"/>
      <c r="X104" s="277"/>
      <c r="Y104" s="277"/>
      <c r="Z104" s="277"/>
      <c r="AA104" s="277"/>
      <c r="AB104" s="277"/>
      <c r="AC104" s="278"/>
      <c r="AV104" s="2"/>
      <c r="BE104" s="1"/>
    </row>
    <row r="105" spans="2:66" ht="24" customHeight="1">
      <c r="B105" s="823" t="s">
        <v>380</v>
      </c>
      <c r="C105" s="530"/>
      <c r="D105" s="529" t="s">
        <v>43</v>
      </c>
      <c r="E105" s="530"/>
      <c r="F105" s="530"/>
      <c r="G105" s="530"/>
      <c r="H105" s="531"/>
      <c r="I105" s="109" t="s">
        <v>362</v>
      </c>
      <c r="J105" s="23" t="s">
        <v>283</v>
      </c>
      <c r="K105" s="118"/>
      <c r="L105" s="118"/>
      <c r="M105" s="118"/>
      <c r="N105" s="118"/>
      <c r="O105" s="118"/>
      <c r="P105" s="118"/>
      <c r="Q105" s="119"/>
      <c r="R105" s="120"/>
      <c r="S105" s="121"/>
      <c r="T105" s="121"/>
      <c r="U105" s="121"/>
      <c r="V105" s="121"/>
      <c r="W105" s="121"/>
      <c r="X105" s="121"/>
      <c r="Y105" s="121"/>
      <c r="Z105" s="121"/>
      <c r="AA105" s="121"/>
      <c r="AB105" s="121"/>
      <c r="AC105" s="728"/>
      <c r="AE105" s="31" t="str">
        <f>+I105</f>
        <v>□</v>
      </c>
      <c r="AH105" s="34" t="str">
        <f>IF(AE105&amp;AE106&amp;AE107="■□□","◎無し",IF(AE105&amp;AE106&amp;AE107="□■□","●適合",IF(AE105&amp;AE106&amp;AE107="□□■","◆未達",IF(AE105&amp;AE106&amp;AE107="□□□","■未答","▼矛盾"))))</f>
        <v>■未答</v>
      </c>
      <c r="AI105" s="46"/>
      <c r="AL105" s="28" t="s">
        <v>104</v>
      </c>
      <c r="AM105" s="35" t="s">
        <v>359</v>
      </c>
      <c r="AN105" s="35" t="s">
        <v>358</v>
      </c>
      <c r="AO105" s="35" t="s">
        <v>357</v>
      </c>
      <c r="AP105" s="35" t="s">
        <v>356</v>
      </c>
      <c r="AQ105" s="35" t="s">
        <v>88</v>
      </c>
      <c r="AS105" s="9"/>
      <c r="AT105" s="9"/>
      <c r="AU105" s="9"/>
      <c r="AV105" s="2"/>
      <c r="BE105" s="1"/>
    </row>
    <row r="106" spans="2:66" ht="24" customHeight="1">
      <c r="B106" s="810"/>
      <c r="C106" s="540"/>
      <c r="D106" s="532"/>
      <c r="E106" s="533"/>
      <c r="F106" s="533"/>
      <c r="G106" s="533"/>
      <c r="H106" s="534"/>
      <c r="I106" s="122" t="s">
        <v>362</v>
      </c>
      <c r="J106" s="542" t="s">
        <v>270</v>
      </c>
      <c r="K106" s="542"/>
      <c r="L106" s="122" t="s">
        <v>352</v>
      </c>
      <c r="M106" s="542" t="s">
        <v>271</v>
      </c>
      <c r="N106" s="542"/>
      <c r="O106" s="542"/>
      <c r="P106" s="311"/>
      <c r="Q106" s="312"/>
      <c r="R106" s="377"/>
      <c r="S106" s="366"/>
      <c r="T106" s="366"/>
      <c r="U106" s="366"/>
      <c r="V106" s="366"/>
      <c r="W106" s="366"/>
      <c r="X106" s="366"/>
      <c r="Y106" s="366"/>
      <c r="Z106" s="366"/>
      <c r="AA106" s="366"/>
      <c r="AB106" s="366"/>
      <c r="AC106" s="727"/>
      <c r="AE106" s="1" t="str">
        <f>+I106</f>
        <v>□</v>
      </c>
      <c r="AL106" s="28"/>
      <c r="AM106" s="32" t="s">
        <v>64</v>
      </c>
      <c r="AN106" s="32" t="s">
        <v>65</v>
      </c>
      <c r="AO106" s="32" t="s">
        <v>66</v>
      </c>
      <c r="AP106" s="34" t="s">
        <v>89</v>
      </c>
      <c r="AQ106" s="34" t="s">
        <v>67</v>
      </c>
      <c r="AS106" s="6"/>
      <c r="AT106" s="6"/>
      <c r="AU106" s="6"/>
      <c r="AV106" s="2"/>
      <c r="BE106" s="1"/>
      <c r="BG106" s="1"/>
      <c r="BH106" s="1"/>
      <c r="BI106" s="1"/>
      <c r="BJ106" s="1"/>
      <c r="BK106" s="1"/>
      <c r="BL106" s="1"/>
      <c r="BM106" s="1"/>
      <c r="BN106" s="1"/>
    </row>
    <row r="107" spans="2:66" ht="24" customHeight="1">
      <c r="B107" s="810"/>
      <c r="C107" s="540"/>
      <c r="D107" s="536" t="s">
        <v>424</v>
      </c>
      <c r="E107" s="537"/>
      <c r="F107" s="537"/>
      <c r="G107" s="537"/>
      <c r="H107" s="538"/>
      <c r="I107" s="184"/>
      <c r="J107" s="182"/>
      <c r="K107" s="182"/>
      <c r="L107" s="183"/>
      <c r="M107" s="182"/>
      <c r="N107" s="182"/>
      <c r="O107" s="182"/>
      <c r="P107" s="182"/>
      <c r="Q107" s="181"/>
      <c r="R107" s="370"/>
      <c r="S107" s="341"/>
      <c r="T107" s="341"/>
      <c r="U107" s="341"/>
      <c r="V107" s="341"/>
      <c r="W107" s="341"/>
      <c r="X107" s="341"/>
      <c r="Y107" s="341"/>
      <c r="Z107" s="341"/>
      <c r="AA107" s="341"/>
      <c r="AB107" s="341"/>
      <c r="AC107" s="355"/>
      <c r="AE107" s="1" t="str">
        <f>+L106</f>
        <v>□</v>
      </c>
      <c r="AS107" s="6"/>
      <c r="AT107" s="6"/>
      <c r="AU107" s="6"/>
      <c r="AV107" s="2"/>
      <c r="BE107" s="1"/>
      <c r="BG107" s="1"/>
      <c r="BH107" s="1"/>
      <c r="BI107" s="1"/>
      <c r="BJ107" s="1"/>
      <c r="BK107" s="1"/>
      <c r="BL107" s="1"/>
      <c r="BM107" s="1"/>
      <c r="BN107" s="1"/>
    </row>
    <row r="108" spans="2:66" ht="24" customHeight="1">
      <c r="B108" s="810"/>
      <c r="C108" s="540"/>
      <c r="D108" s="308"/>
      <c r="E108" s="952" t="s">
        <v>425</v>
      </c>
      <c r="F108" s="953"/>
      <c r="G108" s="953"/>
      <c r="H108" s="954"/>
      <c r="I108" s="138"/>
      <c r="J108" s="139"/>
      <c r="K108" s="139"/>
      <c r="L108" s="138"/>
      <c r="M108" s="139"/>
      <c r="N108" s="139"/>
      <c r="O108" s="139"/>
      <c r="P108" s="139"/>
      <c r="Q108" s="142"/>
      <c r="R108" s="370"/>
      <c r="S108" s="341"/>
      <c r="T108" s="341"/>
      <c r="U108" s="341"/>
      <c r="V108" s="341"/>
      <c r="W108" s="341"/>
      <c r="X108" s="341"/>
      <c r="Y108" s="341"/>
      <c r="Z108" s="341"/>
      <c r="AA108" s="341"/>
      <c r="AB108" s="341"/>
      <c r="AC108" s="355"/>
      <c r="AS108" s="6"/>
      <c r="AT108" s="6"/>
      <c r="AU108" s="6"/>
      <c r="AV108" s="2"/>
      <c r="BE108" s="1"/>
      <c r="BG108" s="1"/>
      <c r="BH108" s="1"/>
      <c r="BI108" s="1"/>
      <c r="BJ108" s="1"/>
      <c r="BK108" s="1"/>
      <c r="BL108" s="1"/>
      <c r="BM108" s="1"/>
      <c r="BN108" s="1"/>
    </row>
    <row r="109" spans="2:66" ht="17.100000000000001" customHeight="1">
      <c r="B109" s="810"/>
      <c r="C109" s="540"/>
      <c r="D109" s="539"/>
      <c r="E109" s="536" t="s">
        <v>426</v>
      </c>
      <c r="F109" s="537"/>
      <c r="G109" s="537"/>
      <c r="H109" s="538"/>
      <c r="I109" s="138"/>
      <c r="J109" s="139"/>
      <c r="K109" s="139"/>
      <c r="L109" s="138"/>
      <c r="M109" s="139"/>
      <c r="N109" s="140" t="s">
        <v>352</v>
      </c>
      <c r="O109" s="508" t="s">
        <v>284</v>
      </c>
      <c r="P109" s="508"/>
      <c r="Q109" s="509"/>
      <c r="R109" s="66"/>
      <c r="S109" s="67"/>
      <c r="T109" s="67"/>
      <c r="U109" s="67"/>
      <c r="V109" s="67"/>
      <c r="W109" s="67"/>
      <c r="X109" s="67"/>
      <c r="Y109" s="67"/>
      <c r="Z109" s="67"/>
      <c r="AA109" s="67"/>
      <c r="AB109" s="67"/>
      <c r="AC109" s="712"/>
      <c r="AE109" s="31" t="str">
        <f>+N109</f>
        <v>□</v>
      </c>
      <c r="AH109" s="34" t="str">
        <f>IF(AE109&amp;AE110&amp;AE111="■□□","◎無し",IF(AE109&amp;AE110&amp;AE111="□■□","●適合",IF(AE109&amp;AE110&amp;AE111="□□■","◆未達",IF(AE109&amp;AE110&amp;AE111="□□□","■未答","▼矛盾"))))</f>
        <v>■未答</v>
      </c>
      <c r="AI109" s="46"/>
      <c r="AL109" s="28" t="s">
        <v>104</v>
      </c>
      <c r="AM109" s="35" t="s">
        <v>359</v>
      </c>
      <c r="AN109" s="35" t="s">
        <v>358</v>
      </c>
      <c r="AO109" s="35" t="s">
        <v>357</v>
      </c>
      <c r="AP109" s="35" t="s">
        <v>356</v>
      </c>
      <c r="AQ109" s="35" t="s">
        <v>88</v>
      </c>
      <c r="AR109" s="6"/>
      <c r="AS109" s="6"/>
      <c r="AT109" s="6"/>
      <c r="AU109" s="6"/>
      <c r="AV109" s="2"/>
      <c r="BE109" s="1"/>
      <c r="BG109" s="1"/>
      <c r="BH109" s="1"/>
      <c r="BI109" s="1"/>
      <c r="BJ109" s="1"/>
      <c r="BK109" s="1"/>
      <c r="BL109" s="1"/>
      <c r="BM109" s="1"/>
      <c r="BN109" s="1"/>
    </row>
    <row r="110" spans="2:66" ht="17.100000000000001" customHeight="1">
      <c r="B110" s="810"/>
      <c r="C110" s="540"/>
      <c r="D110" s="539"/>
      <c r="E110" s="539"/>
      <c r="F110" s="540"/>
      <c r="G110" s="540"/>
      <c r="H110" s="541"/>
      <c r="I110" s="122" t="s">
        <v>362</v>
      </c>
      <c r="J110" s="542" t="s">
        <v>285</v>
      </c>
      <c r="K110" s="542"/>
      <c r="L110" s="542"/>
      <c r="M110" s="542"/>
      <c r="N110" s="542"/>
      <c r="O110" s="542"/>
      <c r="P110" s="542"/>
      <c r="Q110" s="543"/>
      <c r="R110" s="370"/>
      <c r="S110" s="341"/>
      <c r="T110" s="341"/>
      <c r="U110" s="341"/>
      <c r="V110" s="341"/>
      <c r="W110" s="341"/>
      <c r="X110" s="341"/>
      <c r="Y110" s="341"/>
      <c r="Z110" s="341"/>
      <c r="AA110" s="341"/>
      <c r="AB110" s="341"/>
      <c r="AC110" s="713"/>
      <c r="AE110" s="1" t="str">
        <f>+I110</f>
        <v>□</v>
      </c>
      <c r="AL110" s="28"/>
      <c r="AM110" s="32" t="s">
        <v>64</v>
      </c>
      <c r="AN110" s="32" t="s">
        <v>65</v>
      </c>
      <c r="AO110" s="32" t="s">
        <v>66</v>
      </c>
      <c r="AP110" s="34" t="s">
        <v>89</v>
      </c>
      <c r="AQ110" s="34" t="s">
        <v>67</v>
      </c>
      <c r="AR110" s="9"/>
      <c r="AS110" s="9"/>
      <c r="AT110" s="9"/>
      <c r="AU110" s="9"/>
      <c r="BG110" s="1"/>
      <c r="BH110" s="1"/>
      <c r="BI110" s="1"/>
      <c r="BJ110" s="1"/>
      <c r="BK110" s="1"/>
      <c r="BL110" s="1"/>
      <c r="BM110" s="1"/>
      <c r="BN110" s="1"/>
    </row>
    <row r="111" spans="2:66" ht="17.100000000000001" customHeight="1">
      <c r="B111" s="810"/>
      <c r="C111" s="540"/>
      <c r="D111" s="539"/>
      <c r="E111" s="532"/>
      <c r="F111" s="533"/>
      <c r="G111" s="533"/>
      <c r="H111" s="534"/>
      <c r="I111" s="123" t="s">
        <v>362</v>
      </c>
      <c r="J111" s="553" t="s">
        <v>286</v>
      </c>
      <c r="K111" s="553"/>
      <c r="L111" s="553"/>
      <c r="M111" s="553"/>
      <c r="N111" s="553"/>
      <c r="O111" s="553"/>
      <c r="P111" s="553"/>
      <c r="Q111" s="554"/>
      <c r="R111" s="377"/>
      <c r="S111" s="366"/>
      <c r="T111" s="366"/>
      <c r="U111" s="366"/>
      <c r="V111" s="366"/>
      <c r="W111" s="366"/>
      <c r="X111" s="366"/>
      <c r="Y111" s="366"/>
      <c r="Z111" s="366"/>
      <c r="AA111" s="366"/>
      <c r="AB111" s="366"/>
      <c r="AC111" s="727"/>
      <c r="AE111" s="1" t="str">
        <f>+I111</f>
        <v>□</v>
      </c>
      <c r="AR111" s="9"/>
      <c r="AS111" s="9"/>
      <c r="AT111" s="9"/>
      <c r="AU111" s="9"/>
      <c r="BG111" s="1"/>
      <c r="BH111" s="1"/>
      <c r="BI111" s="1"/>
      <c r="BJ111" s="1"/>
      <c r="BK111" s="1"/>
      <c r="BL111" s="1"/>
      <c r="BM111" s="1"/>
      <c r="BN111" s="1"/>
    </row>
    <row r="112" spans="2:66" ht="17.100000000000001" customHeight="1">
      <c r="B112" s="810"/>
      <c r="C112" s="540"/>
      <c r="D112" s="539"/>
      <c r="E112" s="536" t="s">
        <v>530</v>
      </c>
      <c r="F112" s="537"/>
      <c r="G112" s="537"/>
      <c r="H112" s="538"/>
      <c r="I112" s="138"/>
      <c r="J112" s="139"/>
      <c r="K112" s="139"/>
      <c r="L112" s="138"/>
      <c r="M112" s="139"/>
      <c r="N112" s="140" t="s">
        <v>352</v>
      </c>
      <c r="O112" s="508" t="s">
        <v>284</v>
      </c>
      <c r="P112" s="508"/>
      <c r="Q112" s="509"/>
      <c r="R112" s="141" t="s">
        <v>352</v>
      </c>
      <c r="S112" s="545" t="s">
        <v>287</v>
      </c>
      <c r="T112" s="545"/>
      <c r="U112" s="545"/>
      <c r="V112" s="545"/>
      <c r="W112" s="545"/>
      <c r="X112" s="545"/>
      <c r="Y112" s="545"/>
      <c r="Z112" s="545"/>
      <c r="AA112" s="545"/>
      <c r="AB112" s="752"/>
      <c r="AC112" s="712"/>
      <c r="AE112" s="31" t="str">
        <f>+N112</f>
        <v>□</v>
      </c>
      <c r="AH112" s="34" t="str">
        <f>IF(AE112&amp;AE113&amp;AE114="■□□","◎無し",IF(AE112&amp;AE113&amp;AE114="□■□","●適合",IF(AE112&amp;AE113&amp;AE114="□□■","◆未達",IF(AE112&amp;AE113&amp;AE114="□□□","■未答","▼矛盾"))))</f>
        <v>■未答</v>
      </c>
      <c r="AI112" s="46"/>
      <c r="AL112" s="28" t="s">
        <v>104</v>
      </c>
      <c r="AM112" s="35" t="s">
        <v>359</v>
      </c>
      <c r="AN112" s="35" t="s">
        <v>358</v>
      </c>
      <c r="AO112" s="35" t="s">
        <v>357</v>
      </c>
      <c r="AP112" s="35" t="s">
        <v>356</v>
      </c>
      <c r="AQ112" s="35" t="s">
        <v>88</v>
      </c>
      <c r="AR112" s="6"/>
      <c r="AS112" s="9"/>
      <c r="AT112" s="9"/>
      <c r="AU112" s="9"/>
      <c r="BG112" s="1"/>
      <c r="BH112" s="1"/>
      <c r="BI112" s="1"/>
      <c r="BJ112" s="1"/>
      <c r="BK112" s="1"/>
      <c r="BL112" s="1"/>
      <c r="BM112" s="1"/>
      <c r="BN112" s="1"/>
    </row>
    <row r="113" spans="2:66" ht="17.100000000000001" customHeight="1">
      <c r="B113" s="810"/>
      <c r="C113" s="540"/>
      <c r="D113" s="539"/>
      <c r="E113" s="539"/>
      <c r="F113" s="540"/>
      <c r="G113" s="540"/>
      <c r="H113" s="541"/>
      <c r="I113" s="122" t="s">
        <v>362</v>
      </c>
      <c r="J113" s="542" t="s">
        <v>288</v>
      </c>
      <c r="K113" s="542"/>
      <c r="L113" s="542"/>
      <c r="M113" s="542"/>
      <c r="N113" s="542"/>
      <c r="O113" s="542"/>
      <c r="P113" s="542"/>
      <c r="Q113" s="543"/>
      <c r="R113" s="30" t="s">
        <v>352</v>
      </c>
      <c r="S113" s="528" t="s">
        <v>289</v>
      </c>
      <c r="T113" s="528"/>
      <c r="U113" s="528"/>
      <c r="V113" s="528"/>
      <c r="W113" s="528"/>
      <c r="X113" s="528"/>
      <c r="Y113" s="528"/>
      <c r="Z113" s="528"/>
      <c r="AA113" s="528"/>
      <c r="AB113" s="648"/>
      <c r="AC113" s="713"/>
      <c r="AE113" s="1" t="str">
        <f>+I113</f>
        <v>□</v>
      </c>
      <c r="AL113" s="28"/>
      <c r="AM113" s="32" t="s">
        <v>64</v>
      </c>
      <c r="AN113" s="32" t="s">
        <v>65</v>
      </c>
      <c r="AO113" s="32" t="s">
        <v>66</v>
      </c>
      <c r="AP113" s="34" t="s">
        <v>89</v>
      </c>
      <c r="AQ113" s="34" t="s">
        <v>67</v>
      </c>
      <c r="AR113" s="9"/>
      <c r="AS113" s="9"/>
      <c r="AT113" s="9"/>
      <c r="AU113" s="9"/>
      <c r="BG113" s="1"/>
      <c r="BH113" s="1"/>
      <c r="BI113" s="1"/>
      <c r="BJ113" s="1"/>
      <c r="BK113" s="1"/>
      <c r="BL113" s="1"/>
      <c r="BM113" s="1"/>
      <c r="BN113" s="1"/>
    </row>
    <row r="114" spans="2:66" ht="17.100000000000001" customHeight="1">
      <c r="B114" s="810"/>
      <c r="C114" s="540"/>
      <c r="D114" s="539"/>
      <c r="E114" s="539"/>
      <c r="F114" s="533"/>
      <c r="G114" s="533"/>
      <c r="H114" s="534"/>
      <c r="I114" s="123" t="s">
        <v>362</v>
      </c>
      <c r="J114" s="553" t="s">
        <v>290</v>
      </c>
      <c r="K114" s="553"/>
      <c r="L114" s="553"/>
      <c r="M114" s="553"/>
      <c r="N114" s="553"/>
      <c r="O114" s="553"/>
      <c r="P114" s="553"/>
      <c r="Q114" s="554"/>
      <c r="R114" s="377"/>
      <c r="S114" s="366"/>
      <c r="T114" s="366"/>
      <c r="U114" s="366"/>
      <c r="V114" s="366"/>
      <c r="W114" s="366"/>
      <c r="X114" s="366"/>
      <c r="Y114" s="366"/>
      <c r="Z114" s="366"/>
      <c r="AA114" s="366"/>
      <c r="AB114" s="65"/>
      <c r="AC114" s="713"/>
      <c r="AE114" s="1" t="str">
        <f>+I114</f>
        <v>□</v>
      </c>
      <c r="AR114" s="9"/>
      <c r="AS114" s="9"/>
      <c r="AT114" s="9"/>
      <c r="AU114" s="9"/>
      <c r="BG114" s="1"/>
      <c r="BH114" s="1"/>
      <c r="BI114" s="1"/>
      <c r="BJ114" s="1"/>
      <c r="BK114" s="1"/>
      <c r="BL114" s="1"/>
      <c r="BM114" s="1"/>
      <c r="BN114" s="1"/>
    </row>
    <row r="115" spans="2:66" ht="21.75" customHeight="1">
      <c r="B115" s="810"/>
      <c r="C115" s="540"/>
      <c r="D115" s="539"/>
      <c r="E115" s="707"/>
      <c r="F115" s="537" t="s">
        <v>531</v>
      </c>
      <c r="G115" s="537"/>
      <c r="H115" s="538"/>
      <c r="I115" s="77"/>
      <c r="J115" s="77"/>
      <c r="K115" s="77"/>
      <c r="L115" s="77"/>
      <c r="M115" s="77"/>
      <c r="N115" s="138"/>
      <c r="O115" s="139"/>
      <c r="P115" s="139"/>
      <c r="Q115" s="142"/>
      <c r="R115" s="66"/>
      <c r="S115" s="67"/>
      <c r="T115" s="143"/>
      <c r="U115" s="67"/>
      <c r="V115" s="67"/>
      <c r="W115" s="67"/>
      <c r="X115" s="144"/>
      <c r="Y115" s="144"/>
      <c r="Z115" s="144"/>
      <c r="AA115" s="67"/>
      <c r="AB115" s="58" t="s">
        <v>103</v>
      </c>
      <c r="AC115" s="713"/>
      <c r="AE115" s="9"/>
      <c r="AF115" s="9"/>
      <c r="AG115" s="9"/>
      <c r="AH115" s="6"/>
      <c r="AI115" s="6"/>
      <c r="AJ115" s="6"/>
      <c r="AK115" s="6"/>
      <c r="AL115" s="6"/>
      <c r="AM115" s="6"/>
      <c r="AN115" s="6"/>
      <c r="AO115" s="6"/>
      <c r="AP115" s="6"/>
      <c r="AQ115" s="9"/>
      <c r="AR115" s="9"/>
      <c r="AS115" s="9"/>
      <c r="AT115" s="9"/>
      <c r="AU115" s="9"/>
      <c r="BG115" s="1"/>
      <c r="BH115" s="1"/>
      <c r="BI115" s="1"/>
      <c r="BJ115" s="1"/>
      <c r="BK115" s="1"/>
      <c r="BL115" s="1"/>
      <c r="BM115" s="1"/>
      <c r="BN115" s="1"/>
    </row>
    <row r="116" spans="2:66" ht="17.100000000000001" customHeight="1">
      <c r="B116" s="810"/>
      <c r="C116" s="540"/>
      <c r="D116" s="539"/>
      <c r="E116" s="707"/>
      <c r="F116" s="540"/>
      <c r="G116" s="540"/>
      <c r="H116" s="541"/>
      <c r="I116" s="317"/>
      <c r="J116" s="317"/>
      <c r="K116" s="317"/>
      <c r="L116" s="317"/>
      <c r="M116" s="317"/>
      <c r="N116" s="122" t="s">
        <v>352</v>
      </c>
      <c r="O116" s="542" t="s">
        <v>284</v>
      </c>
      <c r="P116" s="542"/>
      <c r="Q116" s="543"/>
      <c r="R116" s="370"/>
      <c r="S116" s="341"/>
      <c r="T116" s="9" t="s">
        <v>291</v>
      </c>
      <c r="U116" s="341"/>
      <c r="V116" s="341"/>
      <c r="W116" s="341"/>
      <c r="X116" s="523"/>
      <c r="Y116" s="523"/>
      <c r="Z116" s="523"/>
      <c r="AA116" s="341" t="s">
        <v>360</v>
      </c>
      <c r="AB116" s="71"/>
      <c r="AC116" s="713"/>
      <c r="AE116" s="31" t="str">
        <f>+N116</f>
        <v>□</v>
      </c>
      <c r="AH116" s="34" t="str">
        <f>IF(AE116&amp;AE117&amp;AE118="■□□","◎無し",IF(AE116&amp;AE117&amp;AE118="□■□","●適合",IF(AE116&amp;AE117&amp;AE118="□□■","◆未達",IF(AE116&amp;AE117&amp;AE118="□□□","■未答","▼矛盾"))))</f>
        <v>■未答</v>
      </c>
      <c r="AI116" s="46"/>
      <c r="AL116" s="28" t="s">
        <v>104</v>
      </c>
      <c r="AM116" s="35" t="s">
        <v>359</v>
      </c>
      <c r="AN116" s="35" t="s">
        <v>358</v>
      </c>
      <c r="AO116" s="35" t="s">
        <v>357</v>
      </c>
      <c r="AP116" s="35" t="s">
        <v>356</v>
      </c>
      <c r="AQ116" s="35" t="s">
        <v>88</v>
      </c>
      <c r="AR116" s="99"/>
      <c r="AS116" s="9"/>
      <c r="AT116" s="9"/>
      <c r="AU116" s="9"/>
      <c r="BG116" s="1"/>
      <c r="BH116" s="1"/>
      <c r="BI116" s="1"/>
      <c r="BJ116" s="1"/>
      <c r="BK116" s="1"/>
      <c r="BL116" s="1"/>
      <c r="BM116" s="1"/>
      <c r="BN116" s="1"/>
    </row>
    <row r="117" spans="2:66" ht="17.100000000000001" customHeight="1">
      <c r="B117" s="810"/>
      <c r="C117" s="540"/>
      <c r="D117" s="539"/>
      <c r="E117" s="707"/>
      <c r="F117" s="540"/>
      <c r="G117" s="540"/>
      <c r="H117" s="541"/>
      <c r="I117" s="48" t="s">
        <v>352</v>
      </c>
      <c r="J117" s="542" t="s">
        <v>165</v>
      </c>
      <c r="K117" s="542"/>
      <c r="L117" s="542"/>
      <c r="M117" s="542"/>
      <c r="N117" s="542"/>
      <c r="O117" s="542"/>
      <c r="P117" s="542"/>
      <c r="Q117" s="543"/>
      <c r="R117" s="30" t="s">
        <v>352</v>
      </c>
      <c r="S117" s="528" t="s">
        <v>292</v>
      </c>
      <c r="T117" s="528"/>
      <c r="U117" s="528"/>
      <c r="V117" s="528"/>
      <c r="W117" s="528"/>
      <c r="X117" s="528"/>
      <c r="Y117" s="528"/>
      <c r="Z117" s="528"/>
      <c r="AA117" s="528"/>
      <c r="AB117" s="648"/>
      <c r="AC117" s="713"/>
      <c r="AE117" s="1" t="str">
        <f>+I117</f>
        <v>□</v>
      </c>
      <c r="AH117" s="82" t="s">
        <v>171</v>
      </c>
      <c r="AJ117" s="145" t="str">
        <f>IF(X116&gt;0,IF(X116&gt;80,12,8),"(未答)")</f>
        <v>(未答)</v>
      </c>
      <c r="AL117" s="28"/>
      <c r="AM117" s="32" t="s">
        <v>64</v>
      </c>
      <c r="AN117" s="32" t="s">
        <v>65</v>
      </c>
      <c r="AO117" s="32" t="s">
        <v>66</v>
      </c>
      <c r="AP117" s="34" t="s">
        <v>89</v>
      </c>
      <c r="AQ117" s="34" t="s">
        <v>67</v>
      </c>
      <c r="AR117" s="46"/>
      <c r="AS117" s="9"/>
      <c r="AT117" s="9"/>
      <c r="AU117" s="9"/>
      <c r="BG117" s="1"/>
      <c r="BH117" s="1"/>
      <c r="BI117" s="1"/>
      <c r="BJ117" s="1"/>
      <c r="BK117" s="1"/>
      <c r="BL117" s="1"/>
      <c r="BM117" s="1"/>
      <c r="BN117" s="1"/>
    </row>
    <row r="118" spans="2:66" ht="17.100000000000001" customHeight="1">
      <c r="B118" s="810"/>
      <c r="C118" s="540"/>
      <c r="D118" s="539"/>
      <c r="E118" s="707"/>
      <c r="F118" s="540"/>
      <c r="G118" s="540"/>
      <c r="H118" s="541"/>
      <c r="I118" s="48" t="s">
        <v>352</v>
      </c>
      <c r="J118" s="542" t="s">
        <v>167</v>
      </c>
      <c r="K118" s="542"/>
      <c r="L118" s="542"/>
      <c r="M118" s="542"/>
      <c r="N118" s="542"/>
      <c r="O118" s="542"/>
      <c r="P118" s="542"/>
      <c r="Q118" s="543"/>
      <c r="R118" s="30" t="s">
        <v>352</v>
      </c>
      <c r="S118" s="528" t="s">
        <v>379</v>
      </c>
      <c r="T118" s="528"/>
      <c r="U118" s="528"/>
      <c r="V118" s="528"/>
      <c r="W118" s="528"/>
      <c r="X118" s="528"/>
      <c r="Y118" s="528"/>
      <c r="Z118" s="528"/>
      <c r="AA118" s="528"/>
      <c r="AB118" s="648"/>
      <c r="AC118" s="713"/>
      <c r="AE118" s="1" t="str">
        <f>+I118</f>
        <v>□</v>
      </c>
      <c r="AH118" s="82" t="s">
        <v>294</v>
      </c>
      <c r="AJ118" s="34" t="str">
        <f>IF(AA119&gt;0,IF(AA119&lt;AJ117,"◆未達","●適合"),"■未答")</f>
        <v>■未答</v>
      </c>
      <c r="AR118" s="9"/>
      <c r="AS118" s="9"/>
      <c r="AT118" s="9"/>
      <c r="AU118" s="9"/>
      <c r="BG118" s="1"/>
      <c r="BH118" s="1"/>
      <c r="BI118" s="1"/>
      <c r="BJ118" s="1"/>
      <c r="BK118" s="1"/>
      <c r="BL118" s="1"/>
      <c r="BM118" s="1"/>
      <c r="BN118" s="1"/>
    </row>
    <row r="119" spans="2:66" ht="17.100000000000001" customHeight="1">
      <c r="B119" s="810"/>
      <c r="C119" s="540"/>
      <c r="D119" s="539"/>
      <c r="E119" s="707"/>
      <c r="F119" s="533"/>
      <c r="G119" s="533"/>
      <c r="H119" s="534"/>
      <c r="I119" s="73"/>
      <c r="J119" s="73"/>
      <c r="K119" s="73"/>
      <c r="L119" s="73"/>
      <c r="M119" s="73"/>
      <c r="N119" s="73"/>
      <c r="O119" s="73"/>
      <c r="P119" s="73"/>
      <c r="Q119" s="74"/>
      <c r="R119" s="377"/>
      <c r="S119" s="366"/>
      <c r="T119" s="366" t="s">
        <v>295</v>
      </c>
      <c r="U119" s="366"/>
      <c r="V119" s="366"/>
      <c r="W119" s="366"/>
      <c r="X119" s="64"/>
      <c r="Y119" s="366" t="s">
        <v>378</v>
      </c>
      <c r="Z119" s="148"/>
      <c r="AA119" s="357"/>
      <c r="AB119" s="65"/>
      <c r="AC119" s="713"/>
      <c r="AE119" s="9"/>
      <c r="AF119" s="9"/>
      <c r="AG119" s="9"/>
      <c r="AH119" s="6"/>
      <c r="AI119" s="6"/>
      <c r="AJ119" s="6"/>
      <c r="AK119" s="6"/>
      <c r="AL119" s="6"/>
      <c r="AM119" s="6"/>
      <c r="AN119" s="6"/>
      <c r="AO119" s="6"/>
      <c r="AP119" s="6"/>
      <c r="AQ119" s="9"/>
      <c r="AR119" s="9"/>
      <c r="AS119" s="9"/>
      <c r="AT119" s="9"/>
      <c r="AU119" s="9"/>
      <c r="BG119" s="1"/>
      <c r="BH119" s="1"/>
      <c r="BI119" s="1"/>
      <c r="BJ119" s="1"/>
      <c r="BK119" s="1"/>
      <c r="BL119" s="1"/>
      <c r="BM119" s="1"/>
      <c r="BN119" s="1"/>
    </row>
    <row r="120" spans="2:66" ht="21.95" customHeight="1">
      <c r="B120" s="810"/>
      <c r="C120" s="540"/>
      <c r="D120" s="539"/>
      <c r="E120" s="707"/>
      <c r="F120" s="537" t="s">
        <v>427</v>
      </c>
      <c r="G120" s="537"/>
      <c r="H120" s="538"/>
      <c r="I120" s="138"/>
      <c r="J120" s="139"/>
      <c r="K120" s="139"/>
      <c r="L120" s="138"/>
      <c r="M120" s="139"/>
      <c r="N120" s="140" t="s">
        <v>352</v>
      </c>
      <c r="O120" s="508" t="s">
        <v>284</v>
      </c>
      <c r="P120" s="508"/>
      <c r="Q120" s="509"/>
      <c r="R120" s="66"/>
      <c r="S120" s="67"/>
      <c r="T120" s="67"/>
      <c r="U120" s="67"/>
      <c r="V120" s="67"/>
      <c r="W120" s="67"/>
      <c r="X120" s="67"/>
      <c r="Y120" s="67"/>
      <c r="Z120" s="67"/>
      <c r="AA120" s="57"/>
      <c r="AB120" s="58" t="s">
        <v>103</v>
      </c>
      <c r="AC120" s="713"/>
      <c r="AE120" s="31" t="str">
        <f>+N120</f>
        <v>□</v>
      </c>
      <c r="AH120" s="34" t="str">
        <f>IF(AE120&amp;AE121&amp;AF121="■□□","◎無し",IF(AE120&amp;AE121&amp;AF121="□■□","●適合",IF(AE120&amp;AE121&amp;AF121="□□■","◆未達",IF(AE120&amp;AE121&amp;AF121="□□□","■未答","▼矛盾"))))</f>
        <v>■未答</v>
      </c>
      <c r="AI120" s="46"/>
      <c r="AL120" s="28" t="s">
        <v>104</v>
      </c>
      <c r="AM120" s="35" t="s">
        <v>359</v>
      </c>
      <c r="AN120" s="35" t="s">
        <v>358</v>
      </c>
      <c r="AO120" s="35" t="s">
        <v>357</v>
      </c>
      <c r="AP120" s="35" t="s">
        <v>356</v>
      </c>
      <c r="AQ120" s="35" t="s">
        <v>88</v>
      </c>
      <c r="AR120" s="9"/>
      <c r="AS120" s="9"/>
      <c r="AT120" s="9"/>
      <c r="AU120" s="9"/>
      <c r="BG120" s="1"/>
      <c r="BH120" s="1"/>
      <c r="BI120" s="1"/>
      <c r="BJ120" s="1"/>
      <c r="BK120" s="1"/>
      <c r="BL120" s="1"/>
      <c r="BM120" s="1"/>
      <c r="BN120" s="1"/>
    </row>
    <row r="121" spans="2:66" ht="21.95" customHeight="1">
      <c r="B121" s="810"/>
      <c r="C121" s="540"/>
      <c r="D121" s="539"/>
      <c r="E121" s="707"/>
      <c r="F121" s="540"/>
      <c r="G121" s="533"/>
      <c r="H121" s="534"/>
      <c r="I121" s="123" t="s">
        <v>362</v>
      </c>
      <c r="J121" s="553" t="s">
        <v>270</v>
      </c>
      <c r="K121" s="553"/>
      <c r="L121" s="123" t="s">
        <v>352</v>
      </c>
      <c r="M121" s="553" t="s">
        <v>271</v>
      </c>
      <c r="N121" s="553"/>
      <c r="O121" s="553"/>
      <c r="P121" s="73"/>
      <c r="Q121" s="74"/>
      <c r="R121" s="370"/>
      <c r="S121" s="341"/>
      <c r="T121" s="341"/>
      <c r="U121" s="341"/>
      <c r="V121" s="753"/>
      <c r="W121" s="753"/>
      <c r="X121" s="341"/>
      <c r="Y121" s="341"/>
      <c r="Z121" s="347"/>
      <c r="AA121" s="347"/>
      <c r="AB121" s="59"/>
      <c r="AC121" s="713"/>
      <c r="AE121" s="1" t="str">
        <f>+I121</f>
        <v>□</v>
      </c>
      <c r="AF121" s="1" t="str">
        <f>+L121</f>
        <v>□</v>
      </c>
      <c r="AL121" s="28"/>
      <c r="AM121" s="32" t="s">
        <v>64</v>
      </c>
      <c r="AN121" s="32" t="s">
        <v>65</v>
      </c>
      <c r="AO121" s="32" t="s">
        <v>66</v>
      </c>
      <c r="AP121" s="34" t="s">
        <v>89</v>
      </c>
      <c r="AQ121" s="34" t="s">
        <v>67</v>
      </c>
      <c r="AR121" s="9"/>
      <c r="AS121" s="9"/>
      <c r="AT121" s="9"/>
      <c r="AU121" s="9"/>
      <c r="BG121" s="1"/>
      <c r="BH121" s="1"/>
      <c r="BI121" s="1"/>
      <c r="BJ121" s="1"/>
      <c r="BK121" s="1"/>
      <c r="BL121" s="1"/>
      <c r="BM121" s="1"/>
      <c r="BN121" s="1"/>
    </row>
    <row r="122" spans="2:66" ht="20.100000000000001" customHeight="1">
      <c r="B122" s="810"/>
      <c r="C122" s="540"/>
      <c r="D122" s="539"/>
      <c r="E122" s="707"/>
      <c r="F122" s="707" t="s">
        <v>377</v>
      </c>
      <c r="G122" s="537" t="s">
        <v>47</v>
      </c>
      <c r="H122" s="538"/>
      <c r="I122" s="76"/>
      <c r="J122" s="139"/>
      <c r="K122" s="139"/>
      <c r="L122" s="139"/>
      <c r="M122" s="139"/>
      <c r="N122" s="140" t="s">
        <v>352</v>
      </c>
      <c r="O122" s="508" t="s">
        <v>284</v>
      </c>
      <c r="P122" s="508"/>
      <c r="Q122" s="508"/>
      <c r="R122" s="527" t="s">
        <v>176</v>
      </c>
      <c r="S122" s="528"/>
      <c r="T122" s="528"/>
      <c r="U122" s="528"/>
      <c r="V122" s="523"/>
      <c r="W122" s="523"/>
      <c r="X122" s="347" t="s">
        <v>360</v>
      </c>
      <c r="Y122" s="347"/>
      <c r="Z122" s="347"/>
      <c r="AA122" s="347"/>
      <c r="AB122" s="59"/>
      <c r="AC122" s="713"/>
      <c r="AE122" s="31" t="str">
        <f>+N122</f>
        <v>□</v>
      </c>
      <c r="AH122" s="34" t="str">
        <f>IF(AE122&amp;AE123&amp;AE124="■□□","◎無し",IF(AE122&amp;AE123&amp;AE124="□■□","●適合",IF(AE122&amp;AE123&amp;AE124="□□■","◆未達",IF(AE122&amp;AE123&amp;AE124="□□□","■未答","▼矛盾"))))</f>
        <v>■未答</v>
      </c>
      <c r="AR122" s="9"/>
      <c r="AS122" s="9"/>
      <c r="AT122" s="9"/>
      <c r="AU122" s="9"/>
      <c r="BG122" s="1"/>
      <c r="BH122" s="1"/>
      <c r="BI122" s="1"/>
      <c r="BJ122" s="1"/>
      <c r="BK122" s="1"/>
      <c r="BL122" s="1"/>
      <c r="BM122" s="1"/>
      <c r="BN122" s="1"/>
    </row>
    <row r="123" spans="2:66" ht="20.100000000000001" customHeight="1">
      <c r="B123" s="810"/>
      <c r="C123" s="540"/>
      <c r="D123" s="539"/>
      <c r="E123" s="707"/>
      <c r="F123" s="707"/>
      <c r="G123" s="540"/>
      <c r="H123" s="541"/>
      <c r="I123" s="48" t="s">
        <v>352</v>
      </c>
      <c r="J123" s="542" t="s">
        <v>298</v>
      </c>
      <c r="K123" s="542"/>
      <c r="L123" s="542"/>
      <c r="M123" s="542"/>
      <c r="N123" s="542"/>
      <c r="O123" s="542"/>
      <c r="P123" s="542"/>
      <c r="Q123" s="543"/>
      <c r="R123" s="527" t="s">
        <v>180</v>
      </c>
      <c r="S123" s="528"/>
      <c r="T123" s="528"/>
      <c r="U123" s="528"/>
      <c r="V123" s="523"/>
      <c r="W123" s="523"/>
      <c r="X123" s="347" t="s">
        <v>360</v>
      </c>
      <c r="Y123" s="705" t="str">
        <f>IF(V123&gt;0,IF(V123&lt;240,"&lt;240",""),"")</f>
        <v/>
      </c>
      <c r="Z123" s="705"/>
      <c r="AA123" s="347"/>
      <c r="AB123" s="59"/>
      <c r="AC123" s="713"/>
      <c r="AE123" s="1" t="str">
        <f>+I123</f>
        <v>□</v>
      </c>
      <c r="AF123" s="9"/>
      <c r="AG123" s="9"/>
      <c r="AH123" s="115" t="s">
        <v>181</v>
      </c>
      <c r="AJ123" s="34" t="str">
        <f>IF(V123&gt;0,IF(V123&lt;195,"◆195未満","●適合"),"■未答")</f>
        <v>■未答</v>
      </c>
      <c r="AK123" s="6"/>
      <c r="AL123" s="6"/>
      <c r="AM123" s="6"/>
      <c r="AN123" s="6"/>
      <c r="AO123" s="6"/>
      <c r="AP123" s="6"/>
      <c r="AQ123" s="9"/>
      <c r="AR123" s="9"/>
      <c r="AS123" s="9"/>
      <c r="AT123" s="9"/>
      <c r="AU123" s="9"/>
      <c r="BE123" s="1"/>
      <c r="BG123" s="1"/>
      <c r="BH123" s="1"/>
      <c r="BI123" s="1"/>
      <c r="BJ123" s="1"/>
      <c r="BK123" s="1"/>
      <c r="BL123" s="1"/>
      <c r="BM123" s="1"/>
      <c r="BN123" s="1"/>
    </row>
    <row r="124" spans="2:66" ht="20.100000000000001" customHeight="1">
      <c r="B124" s="810"/>
      <c r="C124" s="540"/>
      <c r="D124" s="539"/>
      <c r="E124" s="707"/>
      <c r="F124" s="707"/>
      <c r="G124" s="533"/>
      <c r="H124" s="534"/>
      <c r="I124" s="48" t="s">
        <v>352</v>
      </c>
      <c r="J124" s="542" t="s">
        <v>299</v>
      </c>
      <c r="K124" s="542"/>
      <c r="L124" s="542"/>
      <c r="M124" s="542"/>
      <c r="N124" s="542"/>
      <c r="O124" s="542"/>
      <c r="P124" s="542"/>
      <c r="Q124" s="543"/>
      <c r="R124" s="346"/>
      <c r="S124" s="709" t="s">
        <v>183</v>
      </c>
      <c r="T124" s="709"/>
      <c r="U124" s="709"/>
      <c r="V124" s="709"/>
      <c r="W124" s="709"/>
      <c r="X124" s="709"/>
      <c r="Y124" s="597">
        <f>+W122*2+W123</f>
        <v>0</v>
      </c>
      <c r="Z124" s="597"/>
      <c r="AA124" s="347"/>
      <c r="AB124" s="59"/>
      <c r="AC124" s="713"/>
      <c r="AE124" s="1" t="str">
        <f>+I124</f>
        <v>□</v>
      </c>
      <c r="AF124" s="9"/>
      <c r="AG124" s="9"/>
      <c r="AH124" s="115" t="s">
        <v>184</v>
      </c>
      <c r="AJ124" s="34" t="str">
        <f>IF(Y124&gt;0,IF(AND(Y124&gt;=550,Y124&lt;=650),"●適合","◆未達"),"■未答")</f>
        <v>■未答</v>
      </c>
      <c r="AK124" s="6"/>
      <c r="AL124" s="6"/>
      <c r="AM124" s="6"/>
      <c r="AN124" s="6"/>
      <c r="AO124" s="6"/>
      <c r="AP124" s="6"/>
      <c r="AQ124" s="9"/>
      <c r="AR124" s="9"/>
      <c r="AS124" s="9"/>
      <c r="AT124" s="9"/>
      <c r="AU124" s="9"/>
      <c r="BE124" s="1"/>
      <c r="BG124" s="1"/>
      <c r="BH124" s="1"/>
      <c r="BI124" s="1"/>
      <c r="BJ124" s="1"/>
      <c r="BK124" s="1"/>
      <c r="BL124" s="1"/>
      <c r="BM124" s="1"/>
      <c r="BN124" s="1"/>
    </row>
    <row r="125" spans="2:66" ht="20.100000000000001" customHeight="1">
      <c r="B125" s="810"/>
      <c r="C125" s="540"/>
      <c r="D125" s="539"/>
      <c r="E125" s="707"/>
      <c r="F125" s="707"/>
      <c r="G125" s="525" t="s">
        <v>361</v>
      </c>
      <c r="H125" s="526"/>
      <c r="I125" s="321"/>
      <c r="J125" s="321"/>
      <c r="K125" s="321"/>
      <c r="L125" s="321"/>
      <c r="M125" s="321"/>
      <c r="N125" s="321"/>
      <c r="O125" s="321"/>
      <c r="P125" s="321"/>
      <c r="Q125" s="63"/>
      <c r="R125" s="750" t="s">
        <v>185</v>
      </c>
      <c r="S125" s="751"/>
      <c r="T125" s="751"/>
      <c r="U125" s="751"/>
      <c r="V125" s="714"/>
      <c r="W125" s="714"/>
      <c r="X125" s="50" t="s">
        <v>360</v>
      </c>
      <c r="Y125" s="560" t="str">
        <f>IF(V125&gt;30,"&gt;30","")</f>
        <v/>
      </c>
      <c r="Z125" s="560"/>
      <c r="AA125" s="50"/>
      <c r="AB125" s="146"/>
      <c r="AC125" s="713"/>
      <c r="AD125" s="101"/>
      <c r="AE125" s="178"/>
      <c r="AF125" s="178"/>
      <c r="AG125" s="178"/>
      <c r="AH125" s="82" t="s">
        <v>186</v>
      </c>
      <c r="AJ125" s="34" t="str">
        <f>IF(V125&gt;0,IF(V125&gt;30,"◆30超過","●適合"),"■未答")</f>
        <v>■未答</v>
      </c>
      <c r="AK125" s="180"/>
      <c r="AL125" s="180"/>
      <c r="AM125" s="180"/>
      <c r="AN125" s="180"/>
      <c r="AO125" s="180"/>
      <c r="AP125" s="180"/>
      <c r="AQ125" s="178"/>
      <c r="AR125" s="178"/>
      <c r="AS125" s="178"/>
      <c r="AT125" s="178"/>
      <c r="AU125" s="178"/>
      <c r="AV125" s="101"/>
      <c r="AW125" s="101"/>
      <c r="AX125" s="101"/>
      <c r="AY125" s="101"/>
      <c r="AZ125" s="101"/>
      <c r="BA125" s="101"/>
      <c r="BB125" s="101"/>
      <c r="BC125" s="101"/>
      <c r="BE125" s="1"/>
      <c r="BG125" s="1"/>
      <c r="BH125" s="1"/>
      <c r="BI125" s="1"/>
      <c r="BJ125" s="1"/>
      <c r="BK125" s="1"/>
      <c r="BL125" s="1"/>
      <c r="BM125" s="1"/>
      <c r="BN125" s="1"/>
    </row>
    <row r="126" spans="2:66" ht="20.100000000000001" customHeight="1">
      <c r="B126" s="810"/>
      <c r="C126" s="540"/>
      <c r="D126" s="539"/>
      <c r="E126" s="707"/>
      <c r="F126" s="707"/>
      <c r="G126" s="537" t="s">
        <v>355</v>
      </c>
      <c r="H126" s="538"/>
      <c r="I126" s="125"/>
      <c r="J126" s="77"/>
      <c r="K126" s="77"/>
      <c r="L126" s="77"/>
      <c r="M126" s="77"/>
      <c r="N126" s="77"/>
      <c r="O126" s="77"/>
      <c r="P126" s="77"/>
      <c r="Q126" s="317"/>
      <c r="R126" s="527" t="s">
        <v>301</v>
      </c>
      <c r="S126" s="528"/>
      <c r="T126" s="528"/>
      <c r="U126" s="528"/>
      <c r="V126" s="122" t="s">
        <v>352</v>
      </c>
      <c r="W126" s="347" t="s">
        <v>354</v>
      </c>
      <c r="X126" s="347"/>
      <c r="Y126" s="122" t="s">
        <v>352</v>
      </c>
      <c r="Z126" s="347" t="s">
        <v>353</v>
      </c>
      <c r="AA126" s="347"/>
      <c r="AB126" s="59"/>
      <c r="AC126" s="713"/>
      <c r="AD126" s="101"/>
      <c r="AE126" s="178"/>
      <c r="AF126" s="178"/>
      <c r="AG126" s="178"/>
      <c r="AH126" s="46"/>
      <c r="AI126" s="46"/>
      <c r="AJ126" s="6"/>
      <c r="AK126" s="6"/>
      <c r="AL126" s="28"/>
      <c r="AM126" s="6"/>
      <c r="AN126" s="6"/>
      <c r="AO126" s="6"/>
      <c r="AP126" s="6"/>
      <c r="AQ126" s="6"/>
      <c r="AR126" s="178"/>
      <c r="AS126" s="178"/>
      <c r="AT126" s="178"/>
      <c r="AU126" s="178"/>
      <c r="AV126" s="101"/>
      <c r="AW126" s="101"/>
      <c r="AX126" s="101"/>
      <c r="AY126" s="101"/>
      <c r="AZ126" s="101"/>
      <c r="BA126" s="101"/>
      <c r="BB126" s="101"/>
      <c r="BC126" s="101"/>
      <c r="BE126" s="1"/>
      <c r="BG126" s="1"/>
      <c r="BH126" s="1"/>
      <c r="BI126" s="1"/>
      <c r="BJ126" s="1"/>
      <c r="BK126" s="1"/>
      <c r="BL126" s="1"/>
      <c r="BM126" s="1"/>
      <c r="BN126" s="1"/>
    </row>
    <row r="127" spans="2:66" ht="20.100000000000001" customHeight="1">
      <c r="B127" s="810"/>
      <c r="C127" s="540"/>
      <c r="D127" s="539"/>
      <c r="E127" s="707"/>
      <c r="F127" s="707"/>
      <c r="G127" s="533"/>
      <c r="H127" s="534"/>
      <c r="I127" s="316"/>
      <c r="J127" s="317"/>
      <c r="K127" s="317"/>
      <c r="L127" s="317"/>
      <c r="M127" s="317"/>
      <c r="N127" s="122" t="s">
        <v>352</v>
      </c>
      <c r="O127" s="542" t="s">
        <v>284</v>
      </c>
      <c r="P127" s="542"/>
      <c r="Q127" s="542"/>
      <c r="R127" s="521" t="s">
        <v>303</v>
      </c>
      <c r="S127" s="522"/>
      <c r="T127" s="522"/>
      <c r="U127" s="522"/>
      <c r="V127" s="122" t="s">
        <v>352</v>
      </c>
      <c r="W127" s="341" t="s">
        <v>354</v>
      </c>
      <c r="X127" s="341"/>
      <c r="Y127" s="122" t="s">
        <v>352</v>
      </c>
      <c r="Z127" s="341" t="s">
        <v>353</v>
      </c>
      <c r="AA127" s="341"/>
      <c r="AB127" s="71"/>
      <c r="AC127" s="713"/>
      <c r="AE127" s="31" t="str">
        <f>+N127</f>
        <v>□</v>
      </c>
      <c r="AF127" s="9"/>
      <c r="AG127" s="9"/>
      <c r="AH127" s="34" t="str">
        <f>IF(AE127&amp;AE128&amp;AE129="■□□","◎無し",IF(AE127&amp;AE128&amp;AE129="□■□","●適合",IF(AE127&amp;AE128&amp;AE129="□□■","◆未達",IF(AE127&amp;AE128&amp;AE129="□□□","■未答","▼矛盾"))))</f>
        <v>■未答</v>
      </c>
      <c r="AI127" s="6"/>
      <c r="AJ127" s="6"/>
      <c r="AK127" s="6"/>
      <c r="AL127" s="28"/>
      <c r="AM127" s="33"/>
      <c r="AN127" s="33"/>
      <c r="AO127" s="33"/>
      <c r="AP127" s="46"/>
      <c r="AQ127" s="46"/>
      <c r="AR127" s="9"/>
      <c r="AS127" s="9"/>
      <c r="AT127" s="9"/>
      <c r="AU127" s="9"/>
      <c r="BE127" s="1"/>
      <c r="BG127" s="1"/>
      <c r="BH127" s="1"/>
      <c r="BI127" s="1"/>
      <c r="BJ127" s="1"/>
      <c r="BK127" s="1"/>
      <c r="BL127" s="1"/>
      <c r="BM127" s="1"/>
      <c r="BN127" s="1"/>
    </row>
    <row r="128" spans="2:66" ht="20.100000000000001" customHeight="1">
      <c r="B128" s="810"/>
      <c r="C128" s="540"/>
      <c r="D128" s="539"/>
      <c r="E128" s="707"/>
      <c r="F128" s="707"/>
      <c r="G128" s="537" t="s">
        <v>351</v>
      </c>
      <c r="H128" s="538"/>
      <c r="I128" s="147" t="s">
        <v>352</v>
      </c>
      <c r="J128" s="542" t="s">
        <v>304</v>
      </c>
      <c r="K128" s="542"/>
      <c r="L128" s="542"/>
      <c r="M128" s="542"/>
      <c r="N128" s="542"/>
      <c r="O128" s="542"/>
      <c r="P128" s="542"/>
      <c r="Q128" s="543"/>
      <c r="R128" s="521" t="s">
        <v>486</v>
      </c>
      <c r="S128" s="522"/>
      <c r="T128" s="522"/>
      <c r="U128" s="522"/>
      <c r="V128" s="122" t="s">
        <v>352</v>
      </c>
      <c r="W128" s="705" t="s">
        <v>217</v>
      </c>
      <c r="X128" s="705"/>
      <c r="Y128" s="122" t="s">
        <v>352</v>
      </c>
      <c r="Z128" s="535" t="s">
        <v>218</v>
      </c>
      <c r="AA128" s="522"/>
      <c r="AB128" s="327"/>
      <c r="AC128" s="713"/>
      <c r="AE128" s="1" t="str">
        <f>+I128</f>
        <v>□</v>
      </c>
      <c r="AF128" s="9"/>
      <c r="AG128" s="9"/>
      <c r="AH128" s="115" t="s">
        <v>142</v>
      </c>
      <c r="AJ128" s="32" t="str">
        <f>IF(V128&amp;Y128="■□","◎過分",IF(V128&amp;Y128="□■","●適合",IF(V128&amp;Y128="□□","■未答","▼矛盾")))</f>
        <v>■未答</v>
      </c>
      <c r="AK128" s="6"/>
      <c r="AL128" s="6"/>
      <c r="AM128" s="6"/>
      <c r="AN128" s="6"/>
      <c r="AO128" s="6"/>
      <c r="AP128" s="6"/>
      <c r="AQ128" s="9"/>
      <c r="AR128" s="9"/>
      <c r="AS128" s="9"/>
      <c r="AT128" s="9"/>
      <c r="AU128" s="9"/>
      <c r="BE128" s="1"/>
      <c r="BG128" s="1"/>
      <c r="BH128" s="1"/>
      <c r="BI128" s="1"/>
      <c r="BJ128" s="1"/>
      <c r="BK128" s="1"/>
      <c r="BL128" s="1"/>
      <c r="BM128" s="1"/>
      <c r="BN128" s="1"/>
    </row>
    <row r="129" spans="2:66" ht="20.100000000000001" customHeight="1">
      <c r="B129" s="810"/>
      <c r="C129" s="540"/>
      <c r="D129" s="539"/>
      <c r="E129" s="707"/>
      <c r="F129" s="707"/>
      <c r="G129" s="540"/>
      <c r="H129" s="541"/>
      <c r="I129" s="147" t="s">
        <v>352</v>
      </c>
      <c r="J129" s="542" t="s">
        <v>305</v>
      </c>
      <c r="K129" s="542"/>
      <c r="L129" s="542"/>
      <c r="M129" s="542"/>
      <c r="N129" s="542"/>
      <c r="O129" s="542"/>
      <c r="P129" s="542"/>
      <c r="Q129" s="543"/>
      <c r="R129" s="489"/>
      <c r="S129" s="326"/>
      <c r="T129" s="326"/>
      <c r="U129" s="326"/>
      <c r="V129" s="326"/>
      <c r="W129" s="326"/>
      <c r="X129" s="369"/>
      <c r="Y129" s="369"/>
      <c r="Z129" s="369"/>
      <c r="AA129" s="341"/>
      <c r="AB129" s="71"/>
      <c r="AC129" s="713"/>
      <c r="AE129" s="1" t="str">
        <f>+I129</f>
        <v>□</v>
      </c>
      <c r="AF129" s="9"/>
      <c r="AG129" s="9"/>
      <c r="AH129" s="115"/>
      <c r="AJ129" s="179"/>
      <c r="AK129" s="6"/>
      <c r="AL129" s="6"/>
      <c r="AM129" s="6"/>
      <c r="AN129" s="6"/>
      <c r="AO129" s="6"/>
      <c r="AP129" s="6"/>
      <c r="AQ129" s="9"/>
      <c r="AR129" s="9"/>
      <c r="AS129" s="9"/>
      <c r="AT129" s="9"/>
      <c r="AU129" s="9"/>
      <c r="BE129" s="1"/>
      <c r="BG129" s="1"/>
      <c r="BH129" s="1"/>
      <c r="BI129" s="1"/>
      <c r="BJ129" s="1"/>
      <c r="BK129" s="1"/>
      <c r="BL129" s="1"/>
      <c r="BM129" s="1"/>
      <c r="BN129" s="1"/>
    </row>
    <row r="130" spans="2:66" ht="9.75" customHeight="1">
      <c r="B130" s="810"/>
      <c r="C130" s="540"/>
      <c r="D130" s="539"/>
      <c r="E130" s="799"/>
      <c r="F130" s="799"/>
      <c r="G130" s="533"/>
      <c r="H130" s="534"/>
      <c r="I130" s="132"/>
      <c r="J130" s="380"/>
      <c r="K130" s="380"/>
      <c r="L130" s="380"/>
      <c r="M130" s="380"/>
      <c r="N130" s="380"/>
      <c r="O130" s="380"/>
      <c r="P130" s="380"/>
      <c r="Q130" s="383"/>
      <c r="R130" s="372"/>
      <c r="S130" s="373"/>
      <c r="T130" s="373"/>
      <c r="U130" s="373"/>
      <c r="V130" s="373"/>
      <c r="W130" s="373"/>
      <c r="X130" s="148"/>
      <c r="Y130" s="148"/>
      <c r="Z130" s="148"/>
      <c r="AA130" s="366"/>
      <c r="AB130" s="65"/>
      <c r="AC130" s="727"/>
      <c r="AE130" s="9"/>
      <c r="AF130" s="9"/>
      <c r="AG130" s="9"/>
      <c r="AH130" s="6"/>
      <c r="AI130" s="6"/>
      <c r="AJ130" s="6"/>
      <c r="AK130" s="6"/>
      <c r="AL130" s="6"/>
      <c r="AM130" s="6"/>
      <c r="AN130" s="6"/>
      <c r="AO130" s="6"/>
      <c r="AP130" s="6"/>
      <c r="AQ130" s="9"/>
      <c r="AR130" s="9"/>
      <c r="AS130" s="9"/>
      <c r="AT130" s="9"/>
      <c r="AU130" s="9"/>
      <c r="BE130" s="1"/>
      <c r="BG130" s="1"/>
      <c r="BH130" s="1"/>
      <c r="BI130" s="1"/>
      <c r="BJ130" s="1"/>
      <c r="BK130" s="1"/>
      <c r="BL130" s="1"/>
      <c r="BM130" s="1"/>
      <c r="BN130" s="1"/>
    </row>
    <row r="131" spans="2:66" ht="17.100000000000001" customHeight="1">
      <c r="B131" s="810"/>
      <c r="C131" s="540"/>
      <c r="D131" s="539"/>
      <c r="E131" s="536" t="s">
        <v>591</v>
      </c>
      <c r="F131" s="537"/>
      <c r="G131" s="537"/>
      <c r="H131" s="538"/>
      <c r="I131" s="76"/>
      <c r="J131" s="139"/>
      <c r="K131" s="139"/>
      <c r="L131" s="139"/>
      <c r="M131" s="139"/>
      <c r="N131" s="139"/>
      <c r="O131" s="139"/>
      <c r="P131" s="139"/>
      <c r="Q131" s="142"/>
      <c r="R131" s="358"/>
      <c r="S131" s="359"/>
      <c r="T131" s="359"/>
      <c r="U131" s="359"/>
      <c r="V131" s="359"/>
      <c r="W131" s="359"/>
      <c r="X131" s="144"/>
      <c r="Y131" s="144"/>
      <c r="Z131" s="144"/>
      <c r="AA131" s="67"/>
      <c r="AB131" s="58" t="s">
        <v>103</v>
      </c>
      <c r="AC131" s="712"/>
      <c r="AE131" s="31" t="str">
        <f>+N133</f>
        <v>□</v>
      </c>
      <c r="AH131" s="34" t="str">
        <f>IF(AE131&amp;AE132&amp;AE133="■□□","◎無し",IF(AE131&amp;AE132&amp;AE133="□■□","●適合",IF(AE131&amp;AE132&amp;AE133="□□■","◆未達",IF(AE131&amp;AE132&amp;AE133="□□□","■未答","▼矛盾"))))</f>
        <v>■未答</v>
      </c>
      <c r="AI131" s="46"/>
      <c r="AL131" s="28" t="s">
        <v>104</v>
      </c>
      <c r="AM131" s="35" t="s">
        <v>359</v>
      </c>
      <c r="AN131" s="35" t="s">
        <v>358</v>
      </c>
      <c r="AO131" s="35" t="s">
        <v>357</v>
      </c>
      <c r="AP131" s="35" t="s">
        <v>356</v>
      </c>
      <c r="AQ131" s="35" t="s">
        <v>88</v>
      </c>
      <c r="AS131" s="9"/>
      <c r="AT131" s="9"/>
      <c r="AU131" s="9"/>
      <c r="BE131" s="1"/>
      <c r="BG131" s="1"/>
      <c r="BH131" s="1"/>
      <c r="BI131" s="1"/>
      <c r="BJ131" s="1"/>
      <c r="BK131" s="1"/>
      <c r="BL131" s="1"/>
      <c r="BM131" s="1"/>
      <c r="BN131" s="1"/>
    </row>
    <row r="132" spans="2:66" ht="7.5" customHeight="1">
      <c r="B132" s="810"/>
      <c r="C132" s="540"/>
      <c r="D132" s="539"/>
      <c r="E132" s="539"/>
      <c r="F132" s="540"/>
      <c r="G132" s="540"/>
      <c r="H132" s="541"/>
      <c r="I132" s="69"/>
      <c r="J132" s="311"/>
      <c r="K132" s="311"/>
      <c r="L132" s="311"/>
      <c r="M132" s="311"/>
      <c r="N132" s="311"/>
      <c r="O132" s="311"/>
      <c r="P132" s="311"/>
      <c r="Q132" s="312"/>
      <c r="R132" s="346"/>
      <c r="S132" s="347"/>
      <c r="T132" s="347"/>
      <c r="U132" s="347"/>
      <c r="V132" s="347"/>
      <c r="W132" s="347"/>
      <c r="X132" s="347"/>
      <c r="Y132" s="347"/>
      <c r="Z132" s="347"/>
      <c r="AA132" s="347"/>
      <c r="AB132" s="177"/>
      <c r="AC132" s="713"/>
      <c r="AE132" s="1" t="str">
        <f>+I134</f>
        <v>□</v>
      </c>
      <c r="AL132" s="28"/>
      <c r="AM132" s="32" t="s">
        <v>64</v>
      </c>
      <c r="AN132" s="32" t="s">
        <v>65</v>
      </c>
      <c r="AO132" s="32" t="s">
        <v>66</v>
      </c>
      <c r="AP132" s="34" t="s">
        <v>89</v>
      </c>
      <c r="AQ132" s="34" t="s">
        <v>67</v>
      </c>
      <c r="AS132" s="9"/>
      <c r="AT132" s="9"/>
      <c r="AU132" s="9"/>
      <c r="BE132" s="1"/>
      <c r="BG132" s="1"/>
      <c r="BH132" s="1"/>
      <c r="BI132" s="1"/>
      <c r="BJ132" s="1"/>
      <c r="BK132" s="1"/>
      <c r="BL132" s="1"/>
      <c r="BM132" s="1"/>
      <c r="BN132" s="1"/>
    </row>
    <row r="133" spans="2:66" ht="17.100000000000001" customHeight="1">
      <c r="B133" s="810"/>
      <c r="C133" s="540"/>
      <c r="D133" s="539"/>
      <c r="E133" s="539"/>
      <c r="F133" s="540"/>
      <c r="G133" s="540"/>
      <c r="H133" s="541"/>
      <c r="I133" s="149"/>
      <c r="J133" s="380"/>
      <c r="K133" s="380"/>
      <c r="L133" s="149"/>
      <c r="M133" s="380"/>
      <c r="N133" s="122" t="s">
        <v>352</v>
      </c>
      <c r="O133" s="542" t="s">
        <v>284</v>
      </c>
      <c r="P133" s="542"/>
      <c r="Q133" s="543"/>
      <c r="R133" s="521" t="s">
        <v>486</v>
      </c>
      <c r="S133" s="522"/>
      <c r="T133" s="522"/>
      <c r="U133" s="522"/>
      <c r="V133" s="122" t="s">
        <v>352</v>
      </c>
      <c r="W133" s="705" t="s">
        <v>217</v>
      </c>
      <c r="X133" s="705"/>
      <c r="Y133" s="122" t="s">
        <v>352</v>
      </c>
      <c r="Z133" s="535" t="s">
        <v>218</v>
      </c>
      <c r="AA133" s="522"/>
      <c r="AB133" s="327"/>
      <c r="AC133" s="713"/>
      <c r="AD133" s="101"/>
      <c r="AE133" s="1" t="str">
        <f>+I135</f>
        <v>□</v>
      </c>
      <c r="AH133" s="115" t="s">
        <v>142</v>
      </c>
      <c r="AJ133" s="32" t="str">
        <f>IF(V133&amp;Y133="■□","◎過分",IF(V133&amp;Y133="□■","●適合",IF(V133&amp;Y133="□□","■未答","▼矛盾")))</f>
        <v>■未答</v>
      </c>
      <c r="AS133" s="178"/>
      <c r="AT133" s="178"/>
      <c r="AU133" s="178"/>
      <c r="AV133" s="101"/>
      <c r="AW133" s="101"/>
      <c r="AX133" s="101"/>
      <c r="AY133" s="101"/>
      <c r="AZ133" s="101"/>
      <c r="BA133" s="101"/>
      <c r="BB133" s="101"/>
      <c r="BC133" s="101"/>
      <c r="BE133" s="1"/>
      <c r="BG133" s="1"/>
      <c r="BH133" s="1"/>
      <c r="BI133" s="1"/>
      <c r="BJ133" s="1"/>
      <c r="BK133" s="1"/>
      <c r="BL133" s="1"/>
      <c r="BM133" s="1"/>
      <c r="BN133" s="1"/>
    </row>
    <row r="134" spans="2:66" ht="17.100000000000001" customHeight="1">
      <c r="B134" s="810"/>
      <c r="C134" s="540"/>
      <c r="D134" s="539"/>
      <c r="E134" s="539"/>
      <c r="F134" s="540"/>
      <c r="G134" s="540"/>
      <c r="H134" s="541"/>
      <c r="I134" s="122" t="s">
        <v>362</v>
      </c>
      <c r="J134" s="542" t="s">
        <v>306</v>
      </c>
      <c r="K134" s="542"/>
      <c r="L134" s="542"/>
      <c r="M134" s="542"/>
      <c r="N134" s="542"/>
      <c r="O134" s="542"/>
      <c r="P134" s="542"/>
      <c r="Q134" s="543"/>
      <c r="R134" s="489"/>
      <c r="S134" s="326"/>
      <c r="T134" s="326"/>
      <c r="U134" s="326"/>
      <c r="V134" s="326"/>
      <c r="W134" s="326"/>
      <c r="X134" s="369"/>
      <c r="Y134" s="369"/>
      <c r="Z134" s="369"/>
      <c r="AA134" s="341"/>
      <c r="AB134" s="71"/>
      <c r="AC134" s="713"/>
      <c r="AE134" s="178"/>
      <c r="AF134" s="9"/>
      <c r="AG134" s="9"/>
      <c r="AH134" s="115"/>
      <c r="AJ134" s="6"/>
      <c r="AK134" s="6"/>
      <c r="AL134" s="28"/>
      <c r="AM134" s="33"/>
      <c r="AN134" s="33"/>
      <c r="AO134" s="33"/>
      <c r="AP134" s="46"/>
      <c r="AQ134" s="46"/>
      <c r="AR134" s="9"/>
      <c r="AS134" s="9"/>
      <c r="AT134" s="9"/>
      <c r="AU134" s="9"/>
      <c r="BE134" s="1"/>
      <c r="BG134" s="1"/>
      <c r="BH134" s="1"/>
      <c r="BI134" s="1"/>
      <c r="BJ134" s="1"/>
      <c r="BK134" s="1"/>
      <c r="BL134" s="1"/>
      <c r="BM134" s="1"/>
      <c r="BN134" s="1"/>
    </row>
    <row r="135" spans="2:66" ht="17.100000000000001" customHeight="1">
      <c r="B135" s="810"/>
      <c r="C135" s="540"/>
      <c r="D135" s="539"/>
      <c r="E135" s="539"/>
      <c r="F135" s="533"/>
      <c r="G135" s="533"/>
      <c r="H135" s="534"/>
      <c r="I135" s="123" t="s">
        <v>362</v>
      </c>
      <c r="J135" s="553" t="s">
        <v>308</v>
      </c>
      <c r="K135" s="553"/>
      <c r="L135" s="553"/>
      <c r="M135" s="553"/>
      <c r="N135" s="553"/>
      <c r="O135" s="553"/>
      <c r="P135" s="553"/>
      <c r="Q135" s="554"/>
      <c r="R135" s="377"/>
      <c r="S135" s="366"/>
      <c r="T135" s="366"/>
      <c r="U135" s="366"/>
      <c r="V135" s="366"/>
      <c r="W135" s="366"/>
      <c r="X135" s="366"/>
      <c r="Y135" s="366"/>
      <c r="Z135" s="366"/>
      <c r="AA135" s="366"/>
      <c r="AB135" s="65"/>
      <c r="AC135" s="713"/>
      <c r="AE135" s="178"/>
      <c r="AF135" s="9"/>
      <c r="AG135" s="9"/>
      <c r="AH135" s="6"/>
      <c r="AI135" s="6"/>
      <c r="AJ135" s="6"/>
      <c r="AK135" s="6"/>
      <c r="AL135" s="6"/>
      <c r="AM135" s="6"/>
      <c r="AN135" s="6"/>
      <c r="AO135" s="6"/>
      <c r="AP135" s="6"/>
      <c r="AQ135" s="9"/>
      <c r="AR135" s="9"/>
      <c r="AS135" s="9"/>
      <c r="AT135" s="9"/>
      <c r="AU135" s="9"/>
      <c r="BE135" s="1"/>
      <c r="BG135" s="1"/>
      <c r="BH135" s="1"/>
      <c r="BI135" s="1"/>
      <c r="BJ135" s="1"/>
      <c r="BK135" s="1"/>
      <c r="BL135" s="1"/>
      <c r="BM135" s="1"/>
      <c r="BN135" s="1"/>
    </row>
    <row r="136" spans="2:66" ht="12" customHeight="1">
      <c r="B136" s="810"/>
      <c r="C136" s="540"/>
      <c r="D136" s="539"/>
      <c r="E136" s="707"/>
      <c r="F136" s="537" t="s">
        <v>376</v>
      </c>
      <c r="G136" s="537"/>
      <c r="H136" s="538"/>
      <c r="I136" s="77"/>
      <c r="J136" s="77"/>
      <c r="K136" s="77"/>
      <c r="L136" s="77"/>
      <c r="M136" s="77"/>
      <c r="N136" s="77"/>
      <c r="O136" s="77"/>
      <c r="P136" s="77"/>
      <c r="Q136" s="78"/>
      <c r="R136" s="743" t="s">
        <v>309</v>
      </c>
      <c r="S136" s="744"/>
      <c r="T136" s="744"/>
      <c r="U136" s="744"/>
      <c r="V136" s="744"/>
      <c r="W136" s="744"/>
      <c r="X136" s="744"/>
      <c r="Y136" s="744"/>
      <c r="Z136" s="744"/>
      <c r="AA136" s="744"/>
      <c r="AB136" s="745"/>
      <c r="AC136" s="713"/>
      <c r="AE136" s="31" t="str">
        <f>+I137</f>
        <v>□</v>
      </c>
      <c r="AH136" s="32" t="str">
        <f>IF(AE136&amp;AE137="■□","◎避け",IF(AE136&amp;AE137="□■","●無し",IF(AE136&amp;AE137="□□","■未答","▼矛盾")))</f>
        <v>■未答</v>
      </c>
      <c r="AI136" s="33"/>
      <c r="AL136" s="28" t="s">
        <v>84</v>
      </c>
      <c r="AM136" s="35" t="s">
        <v>374</v>
      </c>
      <c r="AN136" s="35" t="s">
        <v>373</v>
      </c>
      <c r="AO136" s="35" t="s">
        <v>372</v>
      </c>
      <c r="AP136" s="35" t="s">
        <v>88</v>
      </c>
      <c r="AQ136" s="9"/>
      <c r="AR136" s="9"/>
      <c r="AS136" s="9"/>
      <c r="AT136" s="9"/>
      <c r="AU136" s="9"/>
      <c r="BE136" s="1"/>
      <c r="BG136" s="1"/>
      <c r="BH136" s="1"/>
      <c r="BI136" s="1"/>
      <c r="BJ136" s="1"/>
      <c r="BK136" s="1"/>
      <c r="BL136" s="1"/>
      <c r="BM136" s="1"/>
      <c r="BN136" s="1"/>
    </row>
    <row r="137" spans="2:66" ht="12" customHeight="1">
      <c r="B137" s="810"/>
      <c r="C137" s="540"/>
      <c r="D137" s="539"/>
      <c r="E137" s="707"/>
      <c r="F137" s="540"/>
      <c r="G137" s="540"/>
      <c r="H137" s="541"/>
      <c r="I137" s="122" t="s">
        <v>362</v>
      </c>
      <c r="J137" s="542" t="s">
        <v>310</v>
      </c>
      <c r="K137" s="542"/>
      <c r="L137" s="542"/>
      <c r="M137" s="542"/>
      <c r="N137" s="542"/>
      <c r="O137" s="542"/>
      <c r="P137" s="542"/>
      <c r="Q137" s="543"/>
      <c r="R137" s="746"/>
      <c r="S137" s="724"/>
      <c r="T137" s="724"/>
      <c r="U137" s="724"/>
      <c r="V137" s="724"/>
      <c r="W137" s="724"/>
      <c r="X137" s="724"/>
      <c r="Y137" s="724"/>
      <c r="Z137" s="724"/>
      <c r="AA137" s="724"/>
      <c r="AB137" s="747"/>
      <c r="AC137" s="713"/>
      <c r="AE137" s="1" t="str">
        <f>+I138</f>
        <v>□</v>
      </c>
      <c r="AM137" s="32" t="s">
        <v>311</v>
      </c>
      <c r="AN137" s="32" t="s">
        <v>312</v>
      </c>
      <c r="AO137" s="34" t="s">
        <v>89</v>
      </c>
      <c r="AP137" s="34" t="s">
        <v>67</v>
      </c>
      <c r="AQ137" s="9"/>
      <c r="AR137" s="9"/>
      <c r="AS137" s="9"/>
      <c r="AT137" s="9"/>
      <c r="AU137" s="9"/>
      <c r="BE137" s="1"/>
      <c r="BG137" s="1"/>
      <c r="BH137" s="1"/>
      <c r="BI137" s="1"/>
      <c r="BJ137" s="1"/>
      <c r="BK137" s="1"/>
      <c r="BL137" s="1"/>
      <c r="BM137" s="1"/>
      <c r="BN137" s="1"/>
    </row>
    <row r="138" spans="2:66" ht="12" customHeight="1">
      <c r="B138" s="810"/>
      <c r="C138" s="540"/>
      <c r="D138" s="539"/>
      <c r="E138" s="707"/>
      <c r="F138" s="540"/>
      <c r="G138" s="540"/>
      <c r="H138" s="541"/>
      <c r="I138" s="122" t="s">
        <v>362</v>
      </c>
      <c r="J138" s="542" t="s">
        <v>313</v>
      </c>
      <c r="K138" s="542"/>
      <c r="L138" s="542"/>
      <c r="M138" s="542"/>
      <c r="N138" s="542"/>
      <c r="O138" s="542"/>
      <c r="P138" s="542"/>
      <c r="Q138" s="543"/>
      <c r="R138" s="746"/>
      <c r="S138" s="724"/>
      <c r="T138" s="724"/>
      <c r="U138" s="724"/>
      <c r="V138" s="724"/>
      <c r="W138" s="724"/>
      <c r="X138" s="724"/>
      <c r="Y138" s="724"/>
      <c r="Z138" s="724"/>
      <c r="AA138" s="724"/>
      <c r="AB138" s="747"/>
      <c r="AC138" s="713"/>
      <c r="AQ138" s="6"/>
      <c r="AR138" s="9"/>
      <c r="AS138" s="9"/>
      <c r="AT138" s="9"/>
      <c r="AU138" s="9"/>
      <c r="BE138" s="1"/>
      <c r="BG138" s="1"/>
      <c r="BH138" s="1"/>
      <c r="BI138" s="1"/>
      <c r="BJ138" s="1"/>
      <c r="BK138" s="1"/>
      <c r="BL138" s="1"/>
      <c r="BM138" s="1"/>
      <c r="BN138" s="1"/>
    </row>
    <row r="139" spans="2:66" ht="26.25" customHeight="1">
      <c r="B139" s="810"/>
      <c r="C139" s="540"/>
      <c r="D139" s="539"/>
      <c r="E139" s="707"/>
      <c r="F139" s="533"/>
      <c r="G139" s="533"/>
      <c r="H139" s="534"/>
      <c r="I139" s="73"/>
      <c r="J139" s="73"/>
      <c r="K139" s="73"/>
      <c r="L139" s="73"/>
      <c r="M139" s="73"/>
      <c r="N139" s="73"/>
      <c r="O139" s="73"/>
      <c r="P139" s="73"/>
      <c r="Q139" s="74"/>
      <c r="R139" s="748"/>
      <c r="S139" s="559"/>
      <c r="T139" s="559"/>
      <c r="U139" s="559"/>
      <c r="V139" s="559"/>
      <c r="W139" s="559"/>
      <c r="X139" s="559"/>
      <c r="Y139" s="559"/>
      <c r="Z139" s="559"/>
      <c r="AA139" s="559"/>
      <c r="AB139" s="749"/>
      <c r="AC139" s="713"/>
      <c r="AE139" s="9"/>
      <c r="AF139" s="9"/>
      <c r="AG139" s="9"/>
      <c r="AH139" s="6"/>
      <c r="AI139" s="6"/>
      <c r="AJ139" s="6"/>
      <c r="AK139" s="6"/>
      <c r="AL139" s="28"/>
      <c r="AM139" s="33"/>
      <c r="AN139" s="33"/>
      <c r="AO139" s="33"/>
      <c r="AP139" s="46"/>
      <c r="AQ139" s="46"/>
      <c r="AR139" s="9"/>
      <c r="AS139" s="9"/>
      <c r="AT139" s="9"/>
      <c r="AU139" s="9"/>
      <c r="BE139" s="1"/>
      <c r="BG139" s="1"/>
      <c r="BH139" s="1"/>
      <c r="BI139" s="1"/>
      <c r="BJ139" s="1"/>
      <c r="BK139" s="1"/>
      <c r="BL139" s="1"/>
      <c r="BM139" s="1"/>
      <c r="BN139" s="1"/>
    </row>
    <row r="140" spans="2:66" ht="12" customHeight="1">
      <c r="B140" s="810"/>
      <c r="C140" s="540"/>
      <c r="D140" s="539"/>
      <c r="E140" s="707"/>
      <c r="F140" s="537" t="s">
        <v>375</v>
      </c>
      <c r="G140" s="537"/>
      <c r="H140" s="538"/>
      <c r="I140" s="77"/>
      <c r="J140" s="77"/>
      <c r="K140" s="77"/>
      <c r="L140" s="77"/>
      <c r="M140" s="77"/>
      <c r="N140" s="77"/>
      <c r="O140" s="77"/>
      <c r="P140" s="77"/>
      <c r="Q140" s="78"/>
      <c r="R140" s="743" t="s">
        <v>309</v>
      </c>
      <c r="S140" s="744"/>
      <c r="T140" s="744"/>
      <c r="U140" s="744"/>
      <c r="V140" s="744"/>
      <c r="W140" s="744"/>
      <c r="X140" s="744"/>
      <c r="Y140" s="744"/>
      <c r="Z140" s="744"/>
      <c r="AA140" s="744"/>
      <c r="AB140" s="745"/>
      <c r="AC140" s="713"/>
      <c r="AE140" s="31" t="str">
        <f>+I141</f>
        <v>□</v>
      </c>
      <c r="AH140" s="32" t="str">
        <f>IF(AE140&amp;AE141="■□","◎避け",IF(AE140&amp;AE141="□■","●無し",IF(AE140&amp;AE141="□□","■未答","▼矛盾")))</f>
        <v>■未答</v>
      </c>
      <c r="AI140" s="33"/>
      <c r="AL140" s="28" t="s">
        <v>84</v>
      </c>
      <c r="AM140" s="35" t="s">
        <v>374</v>
      </c>
      <c r="AN140" s="35" t="s">
        <v>373</v>
      </c>
      <c r="AO140" s="35" t="s">
        <v>372</v>
      </c>
      <c r="AP140" s="35" t="s">
        <v>88</v>
      </c>
      <c r="AR140" s="9"/>
      <c r="AS140" s="9"/>
      <c r="AT140" s="9"/>
      <c r="AU140" s="9"/>
      <c r="BE140" s="1"/>
      <c r="BG140" s="1"/>
      <c r="BH140" s="1"/>
      <c r="BI140" s="1"/>
      <c r="BJ140" s="1"/>
      <c r="BK140" s="1"/>
      <c r="BL140" s="1"/>
      <c r="BM140" s="1"/>
      <c r="BN140" s="1"/>
    </row>
    <row r="141" spans="2:66" ht="12" customHeight="1">
      <c r="B141" s="810"/>
      <c r="C141" s="540"/>
      <c r="D141" s="539"/>
      <c r="E141" s="707"/>
      <c r="F141" s="540"/>
      <c r="G141" s="540"/>
      <c r="H141" s="541"/>
      <c r="I141" s="122" t="s">
        <v>362</v>
      </c>
      <c r="J141" s="542" t="s">
        <v>310</v>
      </c>
      <c r="K141" s="542"/>
      <c r="L141" s="542"/>
      <c r="M141" s="542"/>
      <c r="N141" s="542"/>
      <c r="O141" s="542"/>
      <c r="P141" s="542"/>
      <c r="Q141" s="543"/>
      <c r="R141" s="746"/>
      <c r="S141" s="724"/>
      <c r="T141" s="724"/>
      <c r="U141" s="724"/>
      <c r="V141" s="724"/>
      <c r="W141" s="724"/>
      <c r="X141" s="724"/>
      <c r="Y141" s="724"/>
      <c r="Z141" s="724"/>
      <c r="AA141" s="724"/>
      <c r="AB141" s="747"/>
      <c r="AC141" s="713"/>
      <c r="AE141" s="1" t="str">
        <f>+I142</f>
        <v>□</v>
      </c>
      <c r="AM141" s="32" t="s">
        <v>311</v>
      </c>
      <c r="AN141" s="32" t="s">
        <v>312</v>
      </c>
      <c r="AO141" s="34" t="s">
        <v>89</v>
      </c>
      <c r="AP141" s="34" t="s">
        <v>67</v>
      </c>
      <c r="AR141" s="9"/>
      <c r="AS141" s="9"/>
      <c r="AT141" s="9"/>
      <c r="AU141" s="9"/>
      <c r="BE141" s="1"/>
      <c r="BG141" s="1"/>
      <c r="BH141" s="1"/>
      <c r="BI141" s="1"/>
      <c r="BJ141" s="1"/>
      <c r="BK141" s="1"/>
      <c r="BL141" s="1"/>
      <c r="BM141" s="1"/>
      <c r="BN141" s="1"/>
    </row>
    <row r="142" spans="2:66" ht="12" customHeight="1">
      <c r="B142" s="810"/>
      <c r="C142" s="540"/>
      <c r="D142" s="539"/>
      <c r="E142" s="707"/>
      <c r="F142" s="540"/>
      <c r="G142" s="540"/>
      <c r="H142" s="541"/>
      <c r="I142" s="122" t="s">
        <v>362</v>
      </c>
      <c r="J142" s="542" t="s">
        <v>313</v>
      </c>
      <c r="K142" s="542"/>
      <c r="L142" s="542"/>
      <c r="M142" s="542"/>
      <c r="N142" s="542"/>
      <c r="O142" s="542"/>
      <c r="P142" s="542"/>
      <c r="Q142" s="543"/>
      <c r="R142" s="746"/>
      <c r="S142" s="724"/>
      <c r="T142" s="724"/>
      <c r="U142" s="724"/>
      <c r="V142" s="724"/>
      <c r="W142" s="724"/>
      <c r="X142" s="724"/>
      <c r="Y142" s="724"/>
      <c r="Z142" s="724"/>
      <c r="AA142" s="724"/>
      <c r="AB142" s="747"/>
      <c r="AC142" s="713"/>
      <c r="AR142" s="9"/>
      <c r="AS142" s="9"/>
      <c r="AT142" s="9"/>
      <c r="AU142" s="9"/>
      <c r="BE142" s="1"/>
      <c r="BG142" s="1"/>
      <c r="BH142" s="1"/>
      <c r="BI142" s="1"/>
      <c r="BJ142" s="1"/>
      <c r="BK142" s="1"/>
      <c r="BL142" s="1"/>
      <c r="BM142" s="1"/>
      <c r="BN142" s="1"/>
    </row>
    <row r="143" spans="2:66" ht="19.5" customHeight="1">
      <c r="B143" s="961"/>
      <c r="C143" s="533"/>
      <c r="D143" s="532"/>
      <c r="E143" s="799"/>
      <c r="F143" s="533"/>
      <c r="G143" s="533"/>
      <c r="H143" s="534"/>
      <c r="I143" s="73"/>
      <c r="J143" s="73"/>
      <c r="K143" s="73"/>
      <c r="L143" s="73"/>
      <c r="M143" s="73"/>
      <c r="N143" s="73"/>
      <c r="O143" s="73"/>
      <c r="P143" s="73"/>
      <c r="Q143" s="74"/>
      <c r="R143" s="748"/>
      <c r="S143" s="559"/>
      <c r="T143" s="559"/>
      <c r="U143" s="559"/>
      <c r="V143" s="559"/>
      <c r="W143" s="559"/>
      <c r="X143" s="559"/>
      <c r="Y143" s="559"/>
      <c r="Z143" s="559"/>
      <c r="AA143" s="559"/>
      <c r="AB143" s="749"/>
      <c r="AC143" s="727"/>
      <c r="AE143" s="9"/>
      <c r="AF143" s="9"/>
      <c r="AG143" s="9"/>
      <c r="AH143" s="6"/>
      <c r="AI143" s="6"/>
      <c r="AJ143" s="6"/>
      <c r="AK143" s="6"/>
      <c r="AL143" s="6"/>
      <c r="AM143" s="6"/>
      <c r="AN143" s="6"/>
      <c r="AO143" s="6"/>
      <c r="AP143" s="6"/>
      <c r="AQ143" s="9"/>
      <c r="AR143" s="9"/>
      <c r="AS143" s="9"/>
      <c r="AT143" s="9"/>
      <c r="AU143" s="9"/>
      <c r="BE143" s="1"/>
      <c r="BG143" s="1"/>
      <c r="BH143" s="1"/>
      <c r="BI143" s="1"/>
      <c r="BJ143" s="1"/>
      <c r="BK143" s="1"/>
      <c r="BL143" s="1"/>
      <c r="BM143" s="1"/>
      <c r="BN143" s="1"/>
    </row>
    <row r="144" spans="2:66" ht="17.25" customHeight="1">
      <c r="B144" s="810" t="s">
        <v>371</v>
      </c>
      <c r="C144" s="825"/>
      <c r="D144" s="564" t="s">
        <v>370</v>
      </c>
      <c r="E144" s="565"/>
      <c r="F144" s="565"/>
      <c r="G144" s="565"/>
      <c r="H144" s="566"/>
      <c r="I144" s="69"/>
      <c r="J144" s="311"/>
      <c r="K144" s="311"/>
      <c r="L144" s="311"/>
      <c r="M144" s="311"/>
      <c r="N144" s="311"/>
      <c r="O144" s="311"/>
      <c r="P144" s="311"/>
      <c r="Q144" s="312"/>
      <c r="R144" s="346"/>
      <c r="S144" s="347"/>
      <c r="T144" s="347"/>
      <c r="U144" s="347"/>
      <c r="V144" s="347"/>
      <c r="W144" s="347"/>
      <c r="X144" s="347"/>
      <c r="Y144" s="347"/>
      <c r="Z144" s="347"/>
      <c r="AA144" s="347"/>
      <c r="AB144" s="127" t="s">
        <v>103</v>
      </c>
      <c r="AC144" s="727"/>
      <c r="AE144" s="31" t="str">
        <f>+I147</f>
        <v>□</v>
      </c>
      <c r="AH144" s="34" t="str">
        <f>IF(AE144&amp;AE145&amp;AE146="■□□","◎無し",IF(AE144&amp;AE145&amp;AE146="□■□","●適合",IF(AE144&amp;AE145&amp;AE146="□□■","◆未達",IF(AE144&amp;AE145&amp;AE146="□□□","■未答","▼矛盾"))))</f>
        <v>■未答</v>
      </c>
      <c r="AI144" s="46"/>
      <c r="AL144" s="28" t="s">
        <v>104</v>
      </c>
      <c r="AM144" s="35" t="s">
        <v>359</v>
      </c>
      <c r="AN144" s="35" t="s">
        <v>358</v>
      </c>
      <c r="AO144" s="35" t="s">
        <v>357</v>
      </c>
      <c r="AP144" s="35" t="s">
        <v>356</v>
      </c>
      <c r="AQ144" s="35" t="s">
        <v>88</v>
      </c>
      <c r="AS144" s="9"/>
      <c r="AT144" s="9"/>
      <c r="AU144" s="9"/>
      <c r="BE144" s="1"/>
      <c r="BG144" s="1"/>
      <c r="BH144" s="1"/>
      <c r="BI144" s="1"/>
      <c r="BJ144" s="1"/>
      <c r="BK144" s="1"/>
      <c r="BL144" s="1"/>
      <c r="BM144" s="1"/>
      <c r="BN144" s="1"/>
    </row>
    <row r="145" spans="2:66" ht="7.5" customHeight="1">
      <c r="B145" s="810"/>
      <c r="C145" s="825"/>
      <c r="D145" s="564"/>
      <c r="E145" s="565"/>
      <c r="F145" s="565"/>
      <c r="G145" s="565"/>
      <c r="H145" s="566"/>
      <c r="I145" s="69"/>
      <c r="J145" s="311"/>
      <c r="K145" s="311"/>
      <c r="L145" s="311"/>
      <c r="M145" s="311"/>
      <c r="N145" s="311"/>
      <c r="O145" s="311"/>
      <c r="P145" s="311"/>
      <c r="Q145" s="312"/>
      <c r="R145" s="346"/>
      <c r="S145" s="347"/>
      <c r="T145" s="347"/>
      <c r="U145" s="347"/>
      <c r="V145" s="347"/>
      <c r="W145" s="347"/>
      <c r="X145" s="347"/>
      <c r="Y145" s="347"/>
      <c r="Z145" s="347"/>
      <c r="AA145" s="347"/>
      <c r="AB145" s="177"/>
      <c r="AC145" s="739"/>
      <c r="AE145" s="1" t="str">
        <f>+I149</f>
        <v>□</v>
      </c>
      <c r="AL145" s="28"/>
      <c r="AM145" s="32" t="s">
        <v>64</v>
      </c>
      <c r="AN145" s="32" t="s">
        <v>65</v>
      </c>
      <c r="AO145" s="32" t="s">
        <v>66</v>
      </c>
      <c r="AP145" s="34" t="s">
        <v>89</v>
      </c>
      <c r="AQ145" s="34" t="s">
        <v>67</v>
      </c>
      <c r="AS145" s="9"/>
      <c r="AT145" s="9"/>
      <c r="AU145" s="9"/>
      <c r="BE145" s="1"/>
      <c r="BG145" s="1"/>
      <c r="BH145" s="1"/>
      <c r="BI145" s="1"/>
      <c r="BJ145" s="1"/>
      <c r="BK145" s="1"/>
      <c r="BL145" s="1"/>
      <c r="BM145" s="1"/>
      <c r="BN145" s="1"/>
    </row>
    <row r="146" spans="2:66" ht="18" customHeight="1">
      <c r="B146" s="810"/>
      <c r="C146" s="825"/>
      <c r="D146" s="564"/>
      <c r="E146" s="565"/>
      <c r="F146" s="565"/>
      <c r="G146" s="565"/>
      <c r="H146" s="566"/>
      <c r="I146" s="69"/>
      <c r="J146" s="311"/>
      <c r="K146" s="311"/>
      <c r="L146" s="311"/>
      <c r="M146" s="311"/>
      <c r="N146" s="311"/>
      <c r="O146" s="311"/>
      <c r="P146" s="311"/>
      <c r="Q146" s="312"/>
      <c r="R146" s="30" t="s">
        <v>352</v>
      </c>
      <c r="S146" s="528" t="s">
        <v>314</v>
      </c>
      <c r="T146" s="528"/>
      <c r="U146" s="528"/>
      <c r="V146" s="528"/>
      <c r="W146" s="528"/>
      <c r="X146" s="528"/>
      <c r="Y146" s="528"/>
      <c r="Z146" s="528"/>
      <c r="AA146" s="528"/>
      <c r="AB146" s="648"/>
      <c r="AC146" s="739"/>
      <c r="AE146" s="1" t="str">
        <f>+I150</f>
        <v>□</v>
      </c>
      <c r="AS146" s="9"/>
      <c r="AT146" s="9"/>
      <c r="AU146" s="9"/>
      <c r="BE146" s="1"/>
      <c r="BG146" s="1"/>
      <c r="BH146" s="1"/>
      <c r="BI146" s="1"/>
      <c r="BJ146" s="1"/>
      <c r="BK146" s="1"/>
      <c r="BL146" s="1"/>
      <c r="BM146" s="1"/>
      <c r="BN146" s="1"/>
    </row>
    <row r="147" spans="2:66" ht="18" customHeight="1">
      <c r="B147" s="810"/>
      <c r="C147" s="825"/>
      <c r="D147" s="564"/>
      <c r="E147" s="565"/>
      <c r="F147" s="565"/>
      <c r="G147" s="565"/>
      <c r="H147" s="566"/>
      <c r="I147" s="48" t="s">
        <v>362</v>
      </c>
      <c r="J147" s="321" t="s">
        <v>315</v>
      </c>
      <c r="K147" s="321"/>
      <c r="L147" s="321"/>
      <c r="M147" s="321"/>
      <c r="N147" s="321"/>
      <c r="O147" s="321"/>
      <c r="P147" s="321"/>
      <c r="Q147" s="322"/>
      <c r="R147" s="30" t="s">
        <v>352</v>
      </c>
      <c r="S147" s="522" t="s">
        <v>316</v>
      </c>
      <c r="T147" s="522"/>
      <c r="U147" s="522"/>
      <c r="V147" s="522"/>
      <c r="W147" s="522"/>
      <c r="X147" s="522"/>
      <c r="Y147" s="522"/>
      <c r="Z147" s="522"/>
      <c r="AA147" s="522"/>
      <c r="AB147" s="535"/>
      <c r="AC147" s="739"/>
      <c r="AS147" s="9"/>
      <c r="AT147" s="9"/>
      <c r="AU147" s="9"/>
      <c r="BE147" s="1"/>
      <c r="BG147" s="1"/>
      <c r="BH147" s="1"/>
      <c r="BI147" s="1"/>
      <c r="BJ147" s="1"/>
      <c r="BK147" s="1"/>
      <c r="BL147" s="1"/>
      <c r="BM147" s="1"/>
      <c r="BN147" s="1"/>
    </row>
    <row r="148" spans="2:66" ht="17.25" customHeight="1">
      <c r="B148" s="810"/>
      <c r="C148" s="825"/>
      <c r="D148" s="564"/>
      <c r="E148" s="565"/>
      <c r="F148" s="565"/>
      <c r="G148" s="565"/>
      <c r="H148" s="566"/>
      <c r="I148" s="69"/>
      <c r="J148" s="321"/>
      <c r="K148" s="321"/>
      <c r="L148" s="321"/>
      <c r="M148" s="321"/>
      <c r="N148" s="321"/>
      <c r="O148" s="321"/>
      <c r="P148" s="321"/>
      <c r="Q148" s="322"/>
      <c r="R148" s="37"/>
      <c r="S148" s="522"/>
      <c r="T148" s="522"/>
      <c r="U148" s="522"/>
      <c r="V148" s="522"/>
      <c r="W148" s="522"/>
      <c r="X148" s="522"/>
      <c r="Y148" s="522"/>
      <c r="Z148" s="522"/>
      <c r="AA148" s="522"/>
      <c r="AB148" s="535"/>
      <c r="AC148" s="739"/>
      <c r="AE148" s="9"/>
      <c r="AF148" s="9"/>
      <c r="AG148" s="9"/>
      <c r="AH148" s="6"/>
      <c r="AI148" s="6"/>
      <c r="AJ148" s="6"/>
      <c r="AK148" s="6"/>
      <c r="AL148" s="6"/>
      <c r="AM148" s="6"/>
      <c r="AN148" s="6"/>
      <c r="AO148" s="6"/>
      <c r="AP148" s="6"/>
      <c r="AQ148" s="9"/>
      <c r="AR148" s="9"/>
      <c r="AS148" s="9"/>
      <c r="AT148" s="9"/>
      <c r="AU148" s="9"/>
      <c r="BE148" s="1"/>
      <c r="BG148" s="1"/>
      <c r="BH148" s="1"/>
      <c r="BI148" s="1"/>
      <c r="BJ148" s="1"/>
      <c r="BK148" s="1"/>
      <c r="BL148" s="1"/>
      <c r="BM148" s="1"/>
      <c r="BN148" s="1"/>
    </row>
    <row r="149" spans="2:66" ht="20.100000000000001" customHeight="1">
      <c r="B149" s="810"/>
      <c r="C149" s="825"/>
      <c r="D149" s="707"/>
      <c r="E149" s="524" t="s">
        <v>53</v>
      </c>
      <c r="F149" s="525"/>
      <c r="G149" s="525"/>
      <c r="H149" s="526"/>
      <c r="I149" s="48" t="s">
        <v>352</v>
      </c>
      <c r="J149" s="321" t="s">
        <v>161</v>
      </c>
      <c r="K149" s="321"/>
      <c r="L149" s="321"/>
      <c r="M149" s="321"/>
      <c r="N149" s="321"/>
      <c r="O149" s="321"/>
      <c r="P149" s="321"/>
      <c r="Q149" s="322"/>
      <c r="R149" s="521" t="s">
        <v>235</v>
      </c>
      <c r="S149" s="522"/>
      <c r="T149" s="522"/>
      <c r="U149" s="522"/>
      <c r="V149" s="522"/>
      <c r="W149" s="522"/>
      <c r="X149" s="522"/>
      <c r="Y149" s="523"/>
      <c r="Z149" s="523"/>
      <c r="AA149" s="341" t="s">
        <v>360</v>
      </c>
      <c r="AB149" s="71"/>
      <c r="AC149" s="739"/>
      <c r="AE149" s="9"/>
      <c r="AF149" s="9"/>
      <c r="AG149" s="9"/>
      <c r="AH149" s="82" t="s">
        <v>236</v>
      </c>
      <c r="AJ149" s="34" t="str">
        <f>IF(Y149&gt;0,IF(Y149&lt;650,"腰1100",IF(Y149&gt;=1100,"基準なし","床1100")),"■未答")</f>
        <v>■未答</v>
      </c>
      <c r="AK149" s="6"/>
      <c r="AL149" s="28"/>
      <c r="AM149" s="6"/>
      <c r="AN149" s="6"/>
      <c r="AO149" s="6"/>
      <c r="AP149" s="6"/>
      <c r="AQ149" s="9"/>
      <c r="AR149" s="9"/>
      <c r="AS149" s="9"/>
      <c r="AT149" s="9"/>
      <c r="AU149" s="9"/>
      <c r="BE149" s="1"/>
      <c r="BG149" s="1"/>
      <c r="BH149" s="1"/>
      <c r="BI149" s="1"/>
      <c r="BJ149" s="1"/>
      <c r="BK149" s="1"/>
      <c r="BL149" s="1"/>
      <c r="BM149" s="1"/>
      <c r="BN149" s="1"/>
    </row>
    <row r="150" spans="2:66" ht="20.100000000000001" customHeight="1">
      <c r="B150" s="810"/>
      <c r="C150" s="825"/>
      <c r="D150" s="707"/>
      <c r="E150" s="524"/>
      <c r="F150" s="525"/>
      <c r="G150" s="525"/>
      <c r="H150" s="526"/>
      <c r="I150" s="48" t="s">
        <v>352</v>
      </c>
      <c r="J150" s="321" t="s">
        <v>238</v>
      </c>
      <c r="K150" s="321"/>
      <c r="L150" s="321"/>
      <c r="M150" s="321"/>
      <c r="N150" s="321"/>
      <c r="O150" s="321"/>
      <c r="P150" s="321"/>
      <c r="Q150" s="322"/>
      <c r="R150" s="521" t="s">
        <v>239</v>
      </c>
      <c r="S150" s="522"/>
      <c r="T150" s="522"/>
      <c r="U150" s="522"/>
      <c r="V150" s="522"/>
      <c r="W150" s="522"/>
      <c r="X150" s="522"/>
      <c r="Y150" s="523"/>
      <c r="Z150" s="523"/>
      <c r="AA150" s="341" t="s">
        <v>360</v>
      </c>
      <c r="AB150" s="71"/>
      <c r="AC150" s="739"/>
      <c r="AE150" s="9"/>
      <c r="AF150" s="9"/>
      <c r="AG150" s="9"/>
      <c r="AH150" s="82" t="s">
        <v>240</v>
      </c>
      <c r="AJ150" s="34" t="str">
        <f>IF(Y150&gt;0,IF(Y149&lt;650,IF(Y150&lt;1100,"◆未達","●適合"),IF(Y149&gt;=1100,"基準なし","◎不問")),"■未答")</f>
        <v>■未答</v>
      </c>
      <c r="AK150" s="6"/>
      <c r="AL150" s="6"/>
      <c r="AM150" s="33"/>
      <c r="AN150" s="33"/>
      <c r="AO150" s="46"/>
      <c r="AP150" s="46"/>
      <c r="AQ150" s="9"/>
      <c r="AR150" s="9"/>
      <c r="AS150" s="9"/>
      <c r="AT150" s="9"/>
      <c r="AU150" s="9"/>
      <c r="BE150" s="1"/>
      <c r="BG150" s="1"/>
      <c r="BH150" s="1"/>
      <c r="BI150" s="1"/>
      <c r="BJ150" s="1"/>
      <c r="BK150" s="1"/>
      <c r="BL150" s="1"/>
      <c r="BM150" s="1"/>
      <c r="BN150" s="1"/>
    </row>
    <row r="151" spans="2:66" ht="20.100000000000001" customHeight="1">
      <c r="B151" s="810"/>
      <c r="C151" s="825"/>
      <c r="D151" s="707"/>
      <c r="E151" s="524"/>
      <c r="F151" s="525"/>
      <c r="G151" s="525"/>
      <c r="H151" s="526"/>
      <c r="I151" s="321"/>
      <c r="J151" s="321"/>
      <c r="K151" s="321"/>
      <c r="L151" s="321"/>
      <c r="M151" s="321"/>
      <c r="N151" s="321"/>
      <c r="O151" s="321"/>
      <c r="P151" s="321"/>
      <c r="Q151" s="322"/>
      <c r="R151" s="370" t="s">
        <v>241</v>
      </c>
      <c r="S151" s="341"/>
      <c r="T151" s="341"/>
      <c r="U151" s="341"/>
      <c r="V151" s="341"/>
      <c r="W151" s="341"/>
      <c r="X151" s="341"/>
      <c r="Y151" s="523"/>
      <c r="Z151" s="523"/>
      <c r="AA151" s="341" t="s">
        <v>360</v>
      </c>
      <c r="AB151" s="71"/>
      <c r="AC151" s="739"/>
      <c r="AE151" s="9"/>
      <c r="AF151" s="9"/>
      <c r="AG151" s="9"/>
      <c r="AH151" s="82" t="s">
        <v>242</v>
      </c>
      <c r="AJ151" s="34" t="str">
        <f>IF(Y149&gt;0,IF(Y149&gt;=300,IF(Y149&lt;650,"◎不問",IF(Y149&lt;1100,IF(Y151&lt;1100,"◆未達","●適合"),"基準なし")),IF(Y151&lt;1100,"◆未達","●適合")),"■未答")</f>
        <v>■未答</v>
      </c>
      <c r="AK151" s="6"/>
      <c r="AL151" s="6"/>
      <c r="AM151" s="6"/>
      <c r="AN151" s="6"/>
      <c r="AO151" s="6"/>
      <c r="AP151" s="6"/>
      <c r="AQ151" s="9"/>
      <c r="AR151" s="9"/>
      <c r="AS151" s="9"/>
      <c r="AT151" s="9"/>
      <c r="AU151" s="9"/>
      <c r="BE151" s="1"/>
      <c r="BG151" s="1"/>
      <c r="BH151" s="1"/>
      <c r="BI151" s="1"/>
      <c r="BJ151" s="1"/>
      <c r="BK151" s="1"/>
      <c r="BL151" s="1"/>
      <c r="BM151" s="1"/>
      <c r="BN151" s="1"/>
    </row>
    <row r="152" spans="2:66" ht="20.100000000000001" customHeight="1">
      <c r="B152" s="810"/>
      <c r="C152" s="825"/>
      <c r="D152" s="707"/>
      <c r="E152" s="524" t="s">
        <v>428</v>
      </c>
      <c r="F152" s="525"/>
      <c r="G152" s="525"/>
      <c r="H152" s="526"/>
      <c r="I152" s="69"/>
      <c r="J152" s="317"/>
      <c r="K152" s="317"/>
      <c r="L152" s="321"/>
      <c r="M152" s="321"/>
      <c r="N152" s="321"/>
      <c r="O152" s="321"/>
      <c r="P152" s="321"/>
      <c r="Q152" s="322"/>
      <c r="R152" s="346"/>
      <c r="S152" s="347"/>
      <c r="T152" s="347"/>
      <c r="U152" s="347"/>
      <c r="V152" s="347"/>
      <c r="W152" s="347"/>
      <c r="X152" s="347"/>
      <c r="Y152" s="347"/>
      <c r="Z152" s="347"/>
      <c r="AA152" s="347"/>
      <c r="AB152" s="347"/>
      <c r="AC152" s="739"/>
      <c r="AE152" s="9"/>
      <c r="AF152" s="9"/>
      <c r="AG152" s="9"/>
      <c r="AK152" s="6"/>
      <c r="AL152" s="28"/>
      <c r="AM152" s="6"/>
      <c r="AN152" s="6"/>
      <c r="AO152" s="6"/>
      <c r="AP152" s="6"/>
      <c r="AQ152" s="9"/>
      <c r="AR152" s="9"/>
      <c r="AS152" s="9"/>
      <c r="AT152" s="9"/>
      <c r="AU152" s="9"/>
      <c r="BE152" s="1"/>
      <c r="BG152" s="1"/>
      <c r="BH152" s="1"/>
      <c r="BI152" s="1"/>
      <c r="BJ152" s="1"/>
      <c r="BK152" s="1"/>
      <c r="BL152" s="1"/>
      <c r="BM152" s="1"/>
      <c r="BN152" s="1"/>
    </row>
    <row r="153" spans="2:66" ht="20.100000000000001" customHeight="1">
      <c r="B153" s="810"/>
      <c r="C153" s="825"/>
      <c r="D153" s="707"/>
      <c r="E153" s="524"/>
      <c r="F153" s="525"/>
      <c r="G153" s="525"/>
      <c r="H153" s="526"/>
      <c r="I153" s="69"/>
      <c r="J153" s="317"/>
      <c r="K153" s="317"/>
      <c r="L153" s="321"/>
      <c r="M153" s="321"/>
      <c r="N153" s="321"/>
      <c r="O153" s="321"/>
      <c r="P153" s="321"/>
      <c r="Q153" s="322"/>
      <c r="R153" s="527" t="s">
        <v>261</v>
      </c>
      <c r="S153" s="528"/>
      <c r="T153" s="528"/>
      <c r="U153" s="528"/>
      <c r="V153" s="528"/>
      <c r="W153" s="528"/>
      <c r="X153" s="528"/>
      <c r="Y153" s="523"/>
      <c r="Z153" s="523"/>
      <c r="AA153" s="347" t="s">
        <v>360</v>
      </c>
      <c r="AB153" s="347"/>
      <c r="AC153" s="739"/>
      <c r="AE153" s="9"/>
      <c r="AF153" s="9"/>
      <c r="AG153" s="9"/>
      <c r="AH153" s="82" t="s">
        <v>262</v>
      </c>
      <c r="AJ153" s="34" t="str">
        <f>IF(Y153&gt;0,IF(Y153&gt;110,"◆未達","●適合"),"■未答")</f>
        <v>■未答</v>
      </c>
      <c r="AK153" s="6"/>
      <c r="AL153" s="6"/>
      <c r="AM153" s="33"/>
      <c r="AN153" s="33"/>
      <c r="AO153" s="46"/>
      <c r="AP153" s="46"/>
      <c r="AQ153" s="9"/>
      <c r="AR153" s="9"/>
      <c r="AS153" s="9"/>
      <c r="AT153" s="9"/>
      <c r="AU153" s="9"/>
      <c r="BE153" s="1"/>
      <c r="BG153" s="1"/>
      <c r="BH153" s="1"/>
      <c r="BI153" s="1"/>
      <c r="BJ153" s="1"/>
      <c r="BK153" s="1"/>
      <c r="BL153" s="1"/>
      <c r="BM153" s="1"/>
      <c r="BN153" s="1"/>
    </row>
    <row r="154" spans="2:66" ht="20.100000000000001" customHeight="1" thickBot="1">
      <c r="B154" s="812"/>
      <c r="C154" s="826"/>
      <c r="D154" s="708"/>
      <c r="E154" s="740"/>
      <c r="F154" s="741"/>
      <c r="G154" s="741"/>
      <c r="H154" s="742"/>
      <c r="I154" s="110"/>
      <c r="J154" s="150"/>
      <c r="K154" s="150"/>
      <c r="L154" s="105"/>
      <c r="M154" s="105"/>
      <c r="N154" s="105"/>
      <c r="O154" s="105"/>
      <c r="P154" s="105"/>
      <c r="Q154" s="106"/>
      <c r="R154" s="108"/>
      <c r="S154" s="108"/>
      <c r="T154" s="108"/>
      <c r="U154" s="108"/>
      <c r="V154" s="108"/>
      <c r="W154" s="108"/>
      <c r="X154" s="108"/>
      <c r="Y154" s="108"/>
      <c r="Z154" s="108"/>
      <c r="AA154" s="108"/>
      <c r="AB154" s="108"/>
      <c r="AC154" s="739"/>
      <c r="AE154" s="9"/>
      <c r="AF154" s="9"/>
      <c r="AG154" s="9"/>
      <c r="AH154" s="6"/>
      <c r="AI154" s="6"/>
      <c r="AJ154" s="6"/>
      <c r="AK154" s="6"/>
      <c r="AL154" s="6"/>
      <c r="AM154" s="6"/>
      <c r="AN154" s="6"/>
      <c r="AO154" s="6"/>
      <c r="AP154" s="6"/>
      <c r="AQ154" s="9"/>
      <c r="AR154" s="9"/>
      <c r="AS154" s="9"/>
      <c r="AT154" s="9"/>
      <c r="AU154" s="9"/>
      <c r="BE154" s="1"/>
      <c r="BG154" s="1"/>
      <c r="BH154" s="1"/>
      <c r="BI154" s="1"/>
      <c r="BJ154" s="1"/>
      <c r="BK154" s="1"/>
      <c r="BL154" s="1"/>
      <c r="BM154" s="1"/>
      <c r="BN154" s="1"/>
    </row>
    <row r="155" spans="2:66" ht="17.100000000000001" customHeight="1">
      <c r="B155" s="823" t="s">
        <v>369</v>
      </c>
      <c r="C155" s="945"/>
      <c r="D155" s="530" t="s">
        <v>54</v>
      </c>
      <c r="E155" s="530"/>
      <c r="F155" s="530"/>
      <c r="G155" s="530"/>
      <c r="H155" s="531"/>
      <c r="I155" s="43" t="s">
        <v>362</v>
      </c>
      <c r="J155" s="23" t="s">
        <v>319</v>
      </c>
      <c r="K155" s="118"/>
      <c r="L155" s="118"/>
      <c r="M155" s="118"/>
      <c r="N155" s="118"/>
      <c r="O155" s="118"/>
      <c r="P155" s="118"/>
      <c r="Q155" s="119"/>
      <c r="R155" s="120"/>
      <c r="S155" s="121"/>
      <c r="T155" s="121"/>
      <c r="U155" s="121"/>
      <c r="V155" s="121"/>
      <c r="W155" s="121"/>
      <c r="X155" s="121"/>
      <c r="Y155" s="121"/>
      <c r="Z155" s="121"/>
      <c r="AA155" s="121"/>
      <c r="AB155" s="121"/>
      <c r="AC155" s="728"/>
      <c r="AE155" s="31" t="str">
        <f>+I155</f>
        <v>□</v>
      </c>
      <c r="AH155" s="34" t="str">
        <f>IF(AE155&amp;AE156&amp;AE157&amp;AE158="■□□□","◎無し",IF(AE155&amp;AE156&amp;AE157&amp;AE158="□■□□","●適合",IF(AE155&amp;AE156&amp;AE157&amp;AE158="□□■□","◆未達",IF(AE155&amp;AE156&amp;AE157&amp;AE158="□□□■","◆未達",IF(AE155&amp;AE156&amp;AE157&amp;AE158="□□□□","■未答","▼矛盾")))))</f>
        <v>■未答</v>
      </c>
      <c r="AI155" s="46"/>
      <c r="AL155" s="28" t="s">
        <v>92</v>
      </c>
      <c r="AM155" s="40" t="s">
        <v>368</v>
      </c>
      <c r="AN155" s="40" t="s">
        <v>367</v>
      </c>
      <c r="AO155" s="40" t="s">
        <v>366</v>
      </c>
      <c r="AP155" s="40" t="s">
        <v>365</v>
      </c>
      <c r="AQ155" s="40" t="s">
        <v>364</v>
      </c>
      <c r="AR155" s="40" t="s">
        <v>88</v>
      </c>
      <c r="BE155" s="1"/>
      <c r="BG155" s="1"/>
      <c r="BH155" s="1"/>
      <c r="BI155" s="1"/>
      <c r="BJ155" s="1"/>
      <c r="BK155" s="1"/>
      <c r="BL155" s="1"/>
      <c r="BM155" s="1"/>
      <c r="BN155" s="1"/>
    </row>
    <row r="156" spans="2:66" ht="17.100000000000001" customHeight="1">
      <c r="B156" s="810"/>
      <c r="C156" s="946"/>
      <c r="D156" s="540"/>
      <c r="E156" s="540"/>
      <c r="F156" s="540"/>
      <c r="G156" s="540"/>
      <c r="H156" s="541"/>
      <c r="I156" s="123" t="s">
        <v>362</v>
      </c>
      <c r="J156" s="553" t="s">
        <v>320</v>
      </c>
      <c r="K156" s="553"/>
      <c r="L156" s="123" t="s">
        <v>352</v>
      </c>
      <c r="M156" s="553" t="s">
        <v>321</v>
      </c>
      <c r="N156" s="553"/>
      <c r="O156" s="123" t="s">
        <v>362</v>
      </c>
      <c r="P156" s="553" t="s">
        <v>271</v>
      </c>
      <c r="Q156" s="554"/>
      <c r="R156" s="370"/>
      <c r="S156" s="341"/>
      <c r="T156" s="341"/>
      <c r="U156" s="341"/>
      <c r="V156" s="341"/>
      <c r="W156" s="341"/>
      <c r="X156" s="341"/>
      <c r="Y156" s="341"/>
      <c r="Z156" s="341"/>
      <c r="AA156" s="341"/>
      <c r="AB156" s="341"/>
      <c r="AC156" s="727"/>
      <c r="AE156" s="1" t="str">
        <f>+I156</f>
        <v>□</v>
      </c>
      <c r="AL156" s="28"/>
      <c r="AM156" s="32" t="s">
        <v>64</v>
      </c>
      <c r="AN156" s="32" t="s">
        <v>65</v>
      </c>
      <c r="AO156" s="32" t="s">
        <v>322</v>
      </c>
      <c r="AP156" s="32" t="s">
        <v>66</v>
      </c>
      <c r="AQ156" s="34" t="s">
        <v>89</v>
      </c>
      <c r="AR156" s="34" t="s">
        <v>67</v>
      </c>
      <c r="BE156" s="1"/>
      <c r="BG156" s="1"/>
      <c r="BH156" s="1"/>
      <c r="BI156" s="1"/>
      <c r="BJ156" s="1"/>
      <c r="BK156" s="1"/>
      <c r="BL156" s="1"/>
      <c r="BM156" s="1"/>
      <c r="BN156" s="1"/>
    </row>
    <row r="157" spans="2:66" ht="21.95" customHeight="1">
      <c r="B157" s="947"/>
      <c r="C157" s="948"/>
      <c r="D157" s="536" t="s">
        <v>363</v>
      </c>
      <c r="E157" s="537"/>
      <c r="F157" s="537"/>
      <c r="G157" s="537"/>
      <c r="H157" s="538"/>
      <c r="I157" s="138"/>
      <c r="J157" s="139"/>
      <c r="K157" s="139"/>
      <c r="L157" s="138"/>
      <c r="M157" s="139"/>
      <c r="N157" s="140" t="s">
        <v>352</v>
      </c>
      <c r="O157" s="508" t="s">
        <v>284</v>
      </c>
      <c r="P157" s="508"/>
      <c r="Q157" s="509"/>
      <c r="R157" s="141" t="s">
        <v>352</v>
      </c>
      <c r="S157" s="720" t="s">
        <v>324</v>
      </c>
      <c r="T157" s="720"/>
      <c r="U157" s="720"/>
      <c r="V157" s="720"/>
      <c r="W157" s="720"/>
      <c r="X157" s="720"/>
      <c r="Y157" s="720"/>
      <c r="Z157" s="720"/>
      <c r="AA157" s="720"/>
      <c r="AB157" s="721"/>
      <c r="AC157" s="712"/>
      <c r="AE157" s="1" t="str">
        <f>+L156</f>
        <v>□</v>
      </c>
      <c r="BE157" s="1"/>
      <c r="BG157" s="1"/>
      <c r="BH157" s="1"/>
      <c r="BI157" s="1"/>
      <c r="BJ157" s="1"/>
      <c r="BK157" s="1"/>
      <c r="BL157" s="1"/>
      <c r="BM157" s="1"/>
      <c r="BN157" s="1"/>
    </row>
    <row r="158" spans="2:66" ht="21.95" customHeight="1">
      <c r="B158" s="947"/>
      <c r="C158" s="948"/>
      <c r="D158" s="539"/>
      <c r="E158" s="540"/>
      <c r="F158" s="540"/>
      <c r="G158" s="540"/>
      <c r="H158" s="541"/>
      <c r="I158" s="123" t="s">
        <v>362</v>
      </c>
      <c r="J158" s="553" t="s">
        <v>270</v>
      </c>
      <c r="K158" s="553"/>
      <c r="L158" s="123" t="s">
        <v>352</v>
      </c>
      <c r="M158" s="553" t="s">
        <v>271</v>
      </c>
      <c r="N158" s="553"/>
      <c r="O158" s="553"/>
      <c r="P158" s="73"/>
      <c r="Q158" s="74"/>
      <c r="R158" s="30" t="s">
        <v>352</v>
      </c>
      <c r="S158" s="556" t="s">
        <v>325</v>
      </c>
      <c r="T158" s="556"/>
      <c r="U158" s="556"/>
      <c r="V158" s="556"/>
      <c r="W158" s="556"/>
      <c r="X158" s="556"/>
      <c r="Y158" s="556"/>
      <c r="Z158" s="556"/>
      <c r="AA158" s="556"/>
      <c r="AB158" s="951"/>
      <c r="AC158" s="727"/>
      <c r="AE158" s="1" t="str">
        <f>+O156</f>
        <v>□</v>
      </c>
      <c r="BE158" s="1"/>
      <c r="BG158" s="1"/>
      <c r="BH158" s="1"/>
      <c r="BI158" s="1"/>
      <c r="BJ158" s="1"/>
      <c r="BK158" s="1"/>
      <c r="BL158" s="1"/>
      <c r="BM158" s="1"/>
      <c r="BN158" s="1"/>
    </row>
    <row r="159" spans="2:66" ht="17.100000000000001" customHeight="1">
      <c r="B159" s="947"/>
      <c r="C159" s="948"/>
      <c r="D159" s="308"/>
      <c r="E159" s="536" t="s">
        <v>429</v>
      </c>
      <c r="F159" s="537"/>
      <c r="G159" s="537"/>
      <c r="H159" s="538"/>
      <c r="I159" s="76"/>
      <c r="J159" s="139"/>
      <c r="K159" s="139"/>
      <c r="L159" s="139"/>
      <c r="M159" s="139"/>
      <c r="N159" s="140" t="s">
        <v>352</v>
      </c>
      <c r="O159" s="508" t="s">
        <v>284</v>
      </c>
      <c r="P159" s="508"/>
      <c r="Q159" s="508"/>
      <c r="R159" s="544" t="s">
        <v>176</v>
      </c>
      <c r="S159" s="545"/>
      <c r="T159" s="545"/>
      <c r="U159" s="545"/>
      <c r="V159" s="546"/>
      <c r="W159" s="546"/>
      <c r="X159" s="57" t="s">
        <v>360</v>
      </c>
      <c r="Y159" s="57"/>
      <c r="Z159" s="57"/>
      <c r="AA159" s="57"/>
      <c r="AB159" s="151"/>
      <c r="AC159" s="712"/>
      <c r="AE159" s="31" t="str">
        <f>+N157</f>
        <v>□</v>
      </c>
      <c r="AH159" s="34" t="str">
        <f>IF(AE159&amp;AE160&amp;AE161="■□□","◎無し",IF(AE159&amp;AE160&amp;AE161="□■□","●適合",IF(AE159&amp;AE160&amp;AE161="□□■","◆未達",IF(AE159&amp;AE160&amp;AE161="□□□","■未答","▼矛盾"))))</f>
        <v>■未答</v>
      </c>
      <c r="AI159" s="46"/>
      <c r="AL159" s="28" t="s">
        <v>104</v>
      </c>
      <c r="AM159" s="35" t="s">
        <v>359</v>
      </c>
      <c r="AN159" s="35" t="s">
        <v>358</v>
      </c>
      <c r="AO159" s="35" t="s">
        <v>357</v>
      </c>
      <c r="AP159" s="35" t="s">
        <v>356</v>
      </c>
      <c r="AQ159" s="35" t="s">
        <v>88</v>
      </c>
      <c r="BE159" s="1"/>
      <c r="BG159" s="1"/>
      <c r="BH159" s="1"/>
      <c r="BI159" s="1"/>
      <c r="BJ159" s="1"/>
      <c r="BK159" s="1"/>
      <c r="BL159" s="1"/>
      <c r="BM159" s="1"/>
      <c r="BN159" s="1"/>
    </row>
    <row r="160" spans="2:66" ht="17.100000000000001" customHeight="1">
      <c r="B160" s="947"/>
      <c r="C160" s="948"/>
      <c r="D160" s="308"/>
      <c r="E160" s="539"/>
      <c r="F160" s="540"/>
      <c r="G160" s="540"/>
      <c r="H160" s="541"/>
      <c r="I160" s="48" t="s">
        <v>352</v>
      </c>
      <c r="J160" s="542" t="s">
        <v>298</v>
      </c>
      <c r="K160" s="542"/>
      <c r="L160" s="542"/>
      <c r="M160" s="542"/>
      <c r="N160" s="542"/>
      <c r="O160" s="542"/>
      <c r="P160" s="542"/>
      <c r="Q160" s="543"/>
      <c r="R160" s="527" t="s">
        <v>180</v>
      </c>
      <c r="S160" s="528"/>
      <c r="T160" s="528"/>
      <c r="U160" s="528"/>
      <c r="V160" s="523"/>
      <c r="W160" s="523"/>
      <c r="X160" s="347" t="s">
        <v>360</v>
      </c>
      <c r="Y160" s="705" t="str">
        <f>IF(V160&gt;0,IF(V160&lt;240,"&lt;240",""),"")</f>
        <v/>
      </c>
      <c r="Z160" s="705"/>
      <c r="AA160" s="347"/>
      <c r="AB160" s="59"/>
      <c r="AC160" s="713"/>
      <c r="AE160" s="1" t="str">
        <f>+I158</f>
        <v>□</v>
      </c>
      <c r="AH160" s="115" t="s">
        <v>181</v>
      </c>
      <c r="AJ160" s="34" t="str">
        <f>IF(V160&gt;0,IF(V160&lt;195,"◆195未満","●適合"),"■未答")</f>
        <v>■未答</v>
      </c>
      <c r="AL160" s="28"/>
      <c r="AM160" s="32" t="s">
        <v>64</v>
      </c>
      <c r="AN160" s="32" t="s">
        <v>65</v>
      </c>
      <c r="AO160" s="32" t="s">
        <v>66</v>
      </c>
      <c r="AP160" s="34" t="s">
        <v>89</v>
      </c>
      <c r="AQ160" s="34" t="s">
        <v>67</v>
      </c>
      <c r="BE160" s="1"/>
      <c r="BG160" s="1"/>
      <c r="BH160" s="1"/>
      <c r="BI160" s="1"/>
      <c r="BJ160" s="1"/>
      <c r="BK160" s="1"/>
      <c r="BL160" s="1"/>
      <c r="BM160" s="1"/>
      <c r="BN160" s="1"/>
    </row>
    <row r="161" spans="2:66" ht="17.100000000000001" customHeight="1">
      <c r="B161" s="947"/>
      <c r="C161" s="948"/>
      <c r="D161" s="308"/>
      <c r="E161" s="532"/>
      <c r="F161" s="533"/>
      <c r="G161" s="533"/>
      <c r="H161" s="534"/>
      <c r="I161" s="48" t="s">
        <v>352</v>
      </c>
      <c r="J161" s="542" t="s">
        <v>299</v>
      </c>
      <c r="K161" s="542"/>
      <c r="L161" s="542"/>
      <c r="M161" s="542"/>
      <c r="N161" s="542"/>
      <c r="O161" s="542"/>
      <c r="P161" s="542"/>
      <c r="Q161" s="543"/>
      <c r="R161" s="346"/>
      <c r="S161" s="709" t="s">
        <v>183</v>
      </c>
      <c r="T161" s="709"/>
      <c r="U161" s="709"/>
      <c r="V161" s="709"/>
      <c r="W161" s="709"/>
      <c r="X161" s="709"/>
      <c r="Y161" s="597"/>
      <c r="Z161" s="597"/>
      <c r="AA161" s="347"/>
      <c r="AB161" s="59"/>
      <c r="AC161" s="713"/>
      <c r="AE161" s="1" t="str">
        <f>+L158</f>
        <v>□</v>
      </c>
      <c r="AH161" s="115" t="s">
        <v>184</v>
      </c>
      <c r="AJ161" s="34" t="str">
        <f>IF(Y161&gt;0,IF(AND(Y161&gt;=550,Y161&lt;=650),"●適合","◆未達"),"■未答")</f>
        <v>■未答</v>
      </c>
      <c r="BE161" s="1"/>
      <c r="BG161" s="1"/>
      <c r="BH161" s="1"/>
      <c r="BI161" s="1"/>
      <c r="BJ161" s="1"/>
      <c r="BK161" s="1"/>
      <c r="BL161" s="1"/>
      <c r="BM161" s="1"/>
      <c r="BN161" s="1"/>
    </row>
    <row r="162" spans="2:66" ht="17.100000000000001" customHeight="1">
      <c r="B162" s="947"/>
      <c r="C162" s="948"/>
      <c r="D162" s="308"/>
      <c r="E162" s="524" t="s">
        <v>361</v>
      </c>
      <c r="F162" s="525"/>
      <c r="G162" s="525"/>
      <c r="H162" s="526"/>
      <c r="I162" s="62"/>
      <c r="J162" s="62"/>
      <c r="K162" s="62"/>
      <c r="L162" s="62"/>
      <c r="M162" s="62"/>
      <c r="N162" s="62"/>
      <c r="O162" s="62"/>
      <c r="P162" s="62"/>
      <c r="Q162" s="63"/>
      <c r="R162" s="750" t="s">
        <v>185</v>
      </c>
      <c r="S162" s="751"/>
      <c r="T162" s="751"/>
      <c r="U162" s="751"/>
      <c r="V162" s="714"/>
      <c r="W162" s="714"/>
      <c r="X162" s="50" t="s">
        <v>360</v>
      </c>
      <c r="Y162" s="560" t="str">
        <f>IF(V162&gt;30,"&gt;30","")</f>
        <v/>
      </c>
      <c r="Z162" s="560"/>
      <c r="AA162" s="50"/>
      <c r="AB162" s="50"/>
      <c r="AC162" s="727"/>
      <c r="AE162" s="31" t="str">
        <f>+N159</f>
        <v>□</v>
      </c>
      <c r="AH162" s="82" t="s">
        <v>186</v>
      </c>
      <c r="AJ162" s="34" t="str">
        <f>IF(V162&gt;0,IF(V162&gt;30,"◆30超過","●適合"),"■未答")</f>
        <v>■未答</v>
      </c>
      <c r="AL162" s="28" t="s">
        <v>104</v>
      </c>
      <c r="AM162" s="35" t="s">
        <v>359</v>
      </c>
      <c r="AN162" s="35" t="s">
        <v>358</v>
      </c>
      <c r="AO162" s="35" t="s">
        <v>357</v>
      </c>
      <c r="AP162" s="35" t="s">
        <v>356</v>
      </c>
      <c r="AQ162" s="35" t="s">
        <v>88</v>
      </c>
      <c r="BE162" s="1"/>
      <c r="BG162" s="1"/>
      <c r="BH162" s="1"/>
      <c r="BI162" s="1"/>
      <c r="BJ162" s="1"/>
      <c r="BK162" s="1"/>
      <c r="BL162" s="1"/>
      <c r="BM162" s="1"/>
      <c r="BN162" s="1"/>
    </row>
    <row r="163" spans="2:66" ht="17.100000000000001" customHeight="1">
      <c r="B163" s="947"/>
      <c r="C163" s="948"/>
      <c r="D163" s="308"/>
      <c r="E163" s="536" t="s">
        <v>355</v>
      </c>
      <c r="F163" s="537"/>
      <c r="G163" s="537"/>
      <c r="H163" s="538"/>
      <c r="I163" s="125"/>
      <c r="J163" s="77"/>
      <c r="K163" s="77"/>
      <c r="L163" s="77"/>
      <c r="M163" s="77"/>
      <c r="N163" s="140" t="s">
        <v>352</v>
      </c>
      <c r="O163" s="508" t="s">
        <v>284</v>
      </c>
      <c r="P163" s="508"/>
      <c r="Q163" s="508"/>
      <c r="R163" s="544" t="s">
        <v>301</v>
      </c>
      <c r="S163" s="545"/>
      <c r="T163" s="545"/>
      <c r="U163" s="545"/>
      <c r="V163" s="140" t="s">
        <v>352</v>
      </c>
      <c r="W163" s="57" t="s">
        <v>354</v>
      </c>
      <c r="X163" s="57"/>
      <c r="Y163" s="140" t="s">
        <v>352</v>
      </c>
      <c r="Z163" s="57" t="s">
        <v>353</v>
      </c>
      <c r="AA163" s="57"/>
      <c r="AB163" s="151"/>
      <c r="AC163" s="712"/>
      <c r="AE163" s="1" t="str">
        <f>+I160</f>
        <v>□</v>
      </c>
      <c r="AH163" s="34" t="str">
        <f>IF(AE162&amp;AE163&amp;AE164="■□□","◎無し",IF(AE162&amp;AE163&amp;AE164="□■□","●適合",IF(AE162&amp;AE163&amp;AE164="□□■","◆未達",IF(AE162&amp;AE163&amp;AE164="□□□","■未答","▼矛盾"))))</f>
        <v>■未答</v>
      </c>
      <c r="AL163" s="28"/>
      <c r="AM163" s="32" t="s">
        <v>64</v>
      </c>
      <c r="AN163" s="32" t="s">
        <v>65</v>
      </c>
      <c r="AO163" s="32" t="s">
        <v>66</v>
      </c>
      <c r="AP163" s="34" t="s">
        <v>89</v>
      </c>
      <c r="AQ163" s="34" t="s">
        <v>67</v>
      </c>
      <c r="BE163" s="1"/>
      <c r="BG163" s="1"/>
      <c r="BH163" s="1"/>
      <c r="BI163" s="1"/>
      <c r="BJ163" s="1"/>
      <c r="BK163" s="1"/>
      <c r="BL163" s="1"/>
      <c r="BM163" s="1"/>
      <c r="BN163" s="1"/>
    </row>
    <row r="164" spans="2:66" ht="17.100000000000001" customHeight="1">
      <c r="B164" s="947"/>
      <c r="C164" s="948"/>
      <c r="D164" s="308"/>
      <c r="E164" s="532"/>
      <c r="F164" s="533"/>
      <c r="G164" s="533"/>
      <c r="H164" s="534"/>
      <c r="I164" s="147" t="s">
        <v>352</v>
      </c>
      <c r="J164" s="542" t="s">
        <v>304</v>
      </c>
      <c r="K164" s="542"/>
      <c r="L164" s="542"/>
      <c r="M164" s="542"/>
      <c r="N164" s="542"/>
      <c r="O164" s="542"/>
      <c r="P164" s="542"/>
      <c r="Q164" s="543"/>
      <c r="R164" s="521" t="s">
        <v>303</v>
      </c>
      <c r="S164" s="522"/>
      <c r="T164" s="522"/>
      <c r="U164" s="522"/>
      <c r="V164" s="122" t="s">
        <v>82</v>
      </c>
      <c r="W164" s="341" t="s">
        <v>141</v>
      </c>
      <c r="X164" s="341"/>
      <c r="Y164" s="122" t="s">
        <v>82</v>
      </c>
      <c r="Z164" s="341" t="s">
        <v>302</v>
      </c>
      <c r="AA164" s="341"/>
      <c r="AB164" s="71"/>
      <c r="AC164" s="713"/>
      <c r="AE164" s="1" t="str">
        <f>+I161</f>
        <v>□</v>
      </c>
      <c r="BE164" s="1"/>
      <c r="BG164" s="1"/>
      <c r="BH164" s="1"/>
      <c r="BI164" s="1"/>
      <c r="BJ164" s="1"/>
      <c r="BK164" s="1"/>
      <c r="BL164" s="1"/>
      <c r="BM164" s="1"/>
      <c r="BN164" s="1"/>
    </row>
    <row r="165" spans="2:66" ht="6" customHeight="1">
      <c r="B165" s="947"/>
      <c r="C165" s="948"/>
      <c r="D165" s="308"/>
      <c r="E165" s="536" t="s">
        <v>351</v>
      </c>
      <c r="F165" s="537"/>
      <c r="G165" s="537"/>
      <c r="H165" s="538"/>
      <c r="I165" s="132"/>
      <c r="J165" s="311"/>
      <c r="K165" s="311"/>
      <c r="L165" s="311"/>
      <c r="M165" s="311"/>
      <c r="N165" s="311"/>
      <c r="O165" s="311"/>
      <c r="P165" s="311"/>
      <c r="Q165" s="312"/>
      <c r="R165" s="346"/>
      <c r="S165" s="347"/>
      <c r="T165" s="347"/>
      <c r="U165" s="347"/>
      <c r="V165" s="347"/>
      <c r="W165" s="347"/>
      <c r="X165" s="347"/>
      <c r="Y165" s="347"/>
      <c r="Z165" s="347"/>
      <c r="AA165" s="347"/>
      <c r="AB165" s="59"/>
      <c r="AC165" s="713"/>
      <c r="BE165" s="1"/>
      <c r="BG165" s="1"/>
      <c r="BH165" s="1"/>
      <c r="BI165" s="1"/>
      <c r="BJ165" s="1"/>
      <c r="BK165" s="1"/>
      <c r="BL165" s="1"/>
      <c r="BM165" s="1"/>
      <c r="BN165" s="1"/>
    </row>
    <row r="166" spans="2:66" ht="17.100000000000001" customHeight="1">
      <c r="B166" s="947"/>
      <c r="C166" s="948"/>
      <c r="D166" s="330"/>
      <c r="E166" s="539"/>
      <c r="F166" s="540"/>
      <c r="G166" s="540"/>
      <c r="H166" s="541"/>
      <c r="I166" s="147" t="s">
        <v>82</v>
      </c>
      <c r="J166" s="542" t="s">
        <v>305</v>
      </c>
      <c r="K166" s="542"/>
      <c r="L166" s="542"/>
      <c r="M166" s="542"/>
      <c r="N166" s="542"/>
      <c r="O166" s="542"/>
      <c r="P166" s="542"/>
      <c r="Q166" s="543"/>
      <c r="R166" s="521" t="s">
        <v>486</v>
      </c>
      <c r="S166" s="522"/>
      <c r="T166" s="522"/>
      <c r="U166" s="522"/>
      <c r="V166" s="122" t="s">
        <v>82</v>
      </c>
      <c r="W166" s="705" t="s">
        <v>217</v>
      </c>
      <c r="X166" s="705"/>
      <c r="Y166" s="122" t="s">
        <v>82</v>
      </c>
      <c r="Z166" s="535" t="s">
        <v>218</v>
      </c>
      <c r="AA166" s="522"/>
      <c r="AB166" s="327"/>
      <c r="AC166" s="713"/>
      <c r="AE166" s="31" t="str">
        <f>+N163</f>
        <v>□</v>
      </c>
      <c r="AH166" s="34" t="str">
        <f>IF(AE166&amp;AE167&amp;AE168="■□□","◎無し",IF(AE166&amp;AE167&amp;AE168="□■□","●適合",IF(AE166&amp;AE167&amp;AE168="□□■","◆未達",IF(AE166&amp;AE167&amp;AE168="□□□","■未答","▼矛盾"))))</f>
        <v>■未答</v>
      </c>
      <c r="AI166" s="46"/>
      <c r="AL166" s="28" t="s">
        <v>104</v>
      </c>
      <c r="AM166" s="35" t="s">
        <v>105</v>
      </c>
      <c r="AN166" s="35" t="s">
        <v>106</v>
      </c>
      <c r="AO166" s="35" t="s">
        <v>107</v>
      </c>
      <c r="AP166" s="35" t="s">
        <v>108</v>
      </c>
      <c r="AQ166" s="35" t="s">
        <v>88</v>
      </c>
      <c r="BE166" s="1"/>
      <c r="BG166" s="1"/>
      <c r="BH166" s="1"/>
      <c r="BI166" s="1"/>
      <c r="BJ166" s="1"/>
      <c r="BK166" s="1"/>
      <c r="BL166" s="1"/>
      <c r="BM166" s="1"/>
      <c r="BN166" s="1"/>
    </row>
    <row r="167" spans="2:66" ht="7.5" customHeight="1">
      <c r="B167" s="947"/>
      <c r="C167" s="948"/>
      <c r="D167" s="330"/>
      <c r="E167" s="532"/>
      <c r="F167" s="533"/>
      <c r="G167" s="533"/>
      <c r="H167" s="534"/>
      <c r="I167" s="152"/>
      <c r="J167" s="553"/>
      <c r="K167" s="553"/>
      <c r="L167" s="553"/>
      <c r="M167" s="553"/>
      <c r="N167" s="553"/>
      <c r="O167" s="553"/>
      <c r="P167" s="553"/>
      <c r="Q167" s="554"/>
      <c r="R167" s="372"/>
      <c r="S167" s="373"/>
      <c r="T167" s="373"/>
      <c r="U167" s="373"/>
      <c r="V167" s="373"/>
      <c r="W167" s="373"/>
      <c r="X167" s="148"/>
      <c r="Y167" s="148"/>
      <c r="Z167" s="148"/>
      <c r="AA167" s="366"/>
      <c r="AB167" s="65"/>
      <c r="AC167" s="727"/>
      <c r="AE167" s="1" t="str">
        <f>+I164</f>
        <v>□</v>
      </c>
      <c r="AL167" s="28"/>
      <c r="AM167" s="32" t="s">
        <v>64</v>
      </c>
      <c r="AN167" s="32" t="s">
        <v>65</v>
      </c>
      <c r="AO167" s="32" t="s">
        <v>66</v>
      </c>
      <c r="AP167" s="34" t="s">
        <v>89</v>
      </c>
      <c r="AQ167" s="34" t="s">
        <v>67</v>
      </c>
      <c r="BE167" s="1"/>
      <c r="BG167" s="1"/>
      <c r="BH167" s="1"/>
      <c r="BI167" s="1"/>
      <c r="BJ167" s="1"/>
      <c r="BK167" s="1"/>
      <c r="BL167" s="1"/>
      <c r="BM167" s="1"/>
      <c r="BN167" s="1"/>
    </row>
    <row r="168" spans="2:66" ht="6" customHeight="1">
      <c r="B168" s="947"/>
      <c r="C168" s="948"/>
      <c r="D168" s="561" t="s">
        <v>430</v>
      </c>
      <c r="E168" s="562"/>
      <c r="F168" s="562"/>
      <c r="G168" s="562"/>
      <c r="H168" s="563"/>
      <c r="I168" s="76"/>
      <c r="J168" s="314"/>
      <c r="K168" s="314"/>
      <c r="L168" s="314"/>
      <c r="M168" s="314"/>
      <c r="N168" s="314"/>
      <c r="O168" s="314"/>
      <c r="P168" s="314"/>
      <c r="Q168" s="315"/>
      <c r="R168" s="103"/>
      <c r="S168" s="57"/>
      <c r="T168" s="57"/>
      <c r="U168" s="57"/>
      <c r="V168" s="57"/>
      <c r="W168" s="57"/>
      <c r="X168" s="57"/>
      <c r="Y168" s="57"/>
      <c r="Z168" s="57"/>
      <c r="AA168" s="57"/>
      <c r="AB168" s="57"/>
      <c r="AC168" s="567"/>
      <c r="AE168" s="1" t="str">
        <f>+I166</f>
        <v>□</v>
      </c>
      <c r="BE168" s="1"/>
      <c r="BG168" s="1"/>
      <c r="BH168" s="1"/>
      <c r="BI168" s="1"/>
      <c r="BJ168" s="1"/>
      <c r="BK168" s="1"/>
      <c r="BL168" s="1"/>
      <c r="BM168" s="1"/>
      <c r="BN168" s="1"/>
    </row>
    <row r="169" spans="2:66" ht="18" customHeight="1">
      <c r="B169" s="947"/>
      <c r="C169" s="948"/>
      <c r="D169" s="564"/>
      <c r="E169" s="565"/>
      <c r="F169" s="565"/>
      <c r="G169" s="565"/>
      <c r="H169" s="566"/>
      <c r="I169" s="69"/>
      <c r="J169" s="311"/>
      <c r="K169" s="311"/>
      <c r="L169" s="311"/>
      <c r="M169" s="311"/>
      <c r="N169" s="311"/>
      <c r="O169" s="311"/>
      <c r="P169" s="311"/>
      <c r="Q169" s="312"/>
      <c r="R169" s="30" t="s">
        <v>82</v>
      </c>
      <c r="S169" s="528" t="s">
        <v>326</v>
      </c>
      <c r="T169" s="528"/>
      <c r="U169" s="528"/>
      <c r="V169" s="528"/>
      <c r="W169" s="528"/>
      <c r="X169" s="528"/>
      <c r="Y169" s="528"/>
      <c r="Z169" s="528"/>
      <c r="AA169" s="528"/>
      <c r="AB169" s="648"/>
      <c r="AC169" s="568"/>
      <c r="AE169" s="31" t="str">
        <f>+I170</f>
        <v>□</v>
      </c>
      <c r="AH169" s="34" t="str">
        <f>IF(AE169&amp;AE170&amp;AE171="■□□","◎無し",IF(AE169&amp;AE170&amp;AE171="□■□","●適合",IF(AE169&amp;AE170&amp;AE171="□□■","◆未達",IF(AE169&amp;AE170&amp;AE171="□□□","■未答","▼矛盾"))))</f>
        <v>■未答</v>
      </c>
      <c r="AI169" s="46"/>
      <c r="AL169" s="28" t="s">
        <v>104</v>
      </c>
      <c r="AM169" s="35" t="s">
        <v>105</v>
      </c>
      <c r="AN169" s="35" t="s">
        <v>106</v>
      </c>
      <c r="AO169" s="35" t="s">
        <v>107</v>
      </c>
      <c r="AP169" s="35" t="s">
        <v>108</v>
      </c>
      <c r="AQ169" s="35" t="s">
        <v>88</v>
      </c>
      <c r="BE169" s="1"/>
      <c r="BG169" s="1"/>
      <c r="BH169" s="1"/>
      <c r="BI169" s="1"/>
      <c r="BJ169" s="1"/>
      <c r="BK169" s="1"/>
      <c r="BL169" s="1"/>
      <c r="BM169" s="1"/>
      <c r="BN169" s="1"/>
    </row>
    <row r="170" spans="2:66" ht="18" customHeight="1">
      <c r="B170" s="947"/>
      <c r="C170" s="948"/>
      <c r="D170" s="564"/>
      <c r="E170" s="565"/>
      <c r="F170" s="565"/>
      <c r="G170" s="565"/>
      <c r="H170" s="566"/>
      <c r="I170" s="48" t="s">
        <v>69</v>
      </c>
      <c r="J170" s="321" t="s">
        <v>102</v>
      </c>
      <c r="K170" s="321"/>
      <c r="L170" s="321"/>
      <c r="M170" s="321"/>
      <c r="N170" s="321"/>
      <c r="O170" s="321"/>
      <c r="P170" s="321"/>
      <c r="Q170" s="322"/>
      <c r="R170" s="30" t="s">
        <v>82</v>
      </c>
      <c r="S170" s="522" t="s">
        <v>232</v>
      </c>
      <c r="T170" s="522"/>
      <c r="U170" s="522"/>
      <c r="V170" s="522"/>
      <c r="W170" s="522"/>
      <c r="X170" s="522"/>
      <c r="Y170" s="522"/>
      <c r="Z170" s="522"/>
      <c r="AA170" s="522"/>
      <c r="AB170" s="535"/>
      <c r="AC170" s="568"/>
      <c r="AE170" s="1" t="str">
        <f>+I172</f>
        <v>□</v>
      </c>
      <c r="AL170" s="28"/>
      <c r="AM170" s="32" t="s">
        <v>64</v>
      </c>
      <c r="AN170" s="32" t="s">
        <v>65</v>
      </c>
      <c r="AO170" s="32" t="s">
        <v>66</v>
      </c>
      <c r="AP170" s="34" t="s">
        <v>89</v>
      </c>
      <c r="AQ170" s="34" t="s">
        <v>67</v>
      </c>
      <c r="BE170" s="1"/>
      <c r="BG170" s="1"/>
      <c r="BH170" s="1"/>
      <c r="BI170" s="1"/>
      <c r="BJ170" s="1"/>
      <c r="BK170" s="1"/>
      <c r="BL170" s="1"/>
      <c r="BM170" s="1"/>
      <c r="BN170" s="1"/>
    </row>
    <row r="171" spans="2:66" ht="9.75" customHeight="1">
      <c r="B171" s="947"/>
      <c r="C171" s="948"/>
      <c r="D171" s="564"/>
      <c r="E171" s="565"/>
      <c r="F171" s="565"/>
      <c r="G171" s="565"/>
      <c r="H171" s="566"/>
      <c r="I171" s="69"/>
      <c r="J171" s="321"/>
      <c r="K171" s="321"/>
      <c r="L171" s="321"/>
      <c r="M171" s="321"/>
      <c r="N171" s="321"/>
      <c r="O171" s="321"/>
      <c r="P171" s="321"/>
      <c r="Q171" s="322"/>
      <c r="R171" s="37"/>
      <c r="S171" s="522"/>
      <c r="T171" s="522"/>
      <c r="U171" s="522"/>
      <c r="V171" s="522"/>
      <c r="W171" s="522"/>
      <c r="X171" s="522"/>
      <c r="Y171" s="522"/>
      <c r="Z171" s="522"/>
      <c r="AA171" s="522"/>
      <c r="AB171" s="535"/>
      <c r="AC171" s="568"/>
      <c r="AE171" s="1" t="str">
        <f>+I173</f>
        <v>□</v>
      </c>
    </row>
    <row r="172" spans="2:66" ht="21.95" customHeight="1">
      <c r="B172" s="947"/>
      <c r="C172" s="948"/>
      <c r="D172" s="330"/>
      <c r="E172" s="524" t="s">
        <v>56</v>
      </c>
      <c r="F172" s="525"/>
      <c r="G172" s="525"/>
      <c r="H172" s="526"/>
      <c r="I172" s="48" t="s">
        <v>82</v>
      </c>
      <c r="J172" s="321" t="s">
        <v>161</v>
      </c>
      <c r="K172" s="321"/>
      <c r="L172" s="321"/>
      <c r="M172" s="321"/>
      <c r="N172" s="321"/>
      <c r="O172" s="321"/>
      <c r="P172" s="321"/>
      <c r="Q172" s="322"/>
      <c r="R172" s="521" t="s">
        <v>235</v>
      </c>
      <c r="S172" s="522"/>
      <c r="T172" s="522"/>
      <c r="U172" s="522"/>
      <c r="V172" s="522"/>
      <c r="W172" s="522"/>
      <c r="X172" s="522"/>
      <c r="Y172" s="523"/>
      <c r="Z172" s="523"/>
      <c r="AA172" s="341" t="s">
        <v>111</v>
      </c>
      <c r="AB172" s="71"/>
      <c r="AC172" s="568"/>
      <c r="AH172" s="82" t="s">
        <v>236</v>
      </c>
      <c r="AJ172" s="34" t="str">
        <f>IF(Y172&gt;0,IF(Y172&lt;650,"腰1100",IF(Y172&gt;=1100,"基準なし","床1100")),"■未答")</f>
        <v>■未答</v>
      </c>
    </row>
    <row r="173" spans="2:66" ht="21.95" customHeight="1">
      <c r="B173" s="947"/>
      <c r="C173" s="948"/>
      <c r="D173" s="330"/>
      <c r="E173" s="524"/>
      <c r="F173" s="525"/>
      <c r="G173" s="525"/>
      <c r="H173" s="526"/>
      <c r="I173" s="48" t="s">
        <v>82</v>
      </c>
      <c r="J173" s="321" t="s">
        <v>238</v>
      </c>
      <c r="K173" s="321"/>
      <c r="L173" s="321"/>
      <c r="M173" s="321"/>
      <c r="N173" s="321"/>
      <c r="O173" s="321"/>
      <c r="P173" s="321"/>
      <c r="Q173" s="322"/>
      <c r="R173" s="521" t="s">
        <v>239</v>
      </c>
      <c r="S173" s="522"/>
      <c r="T173" s="522"/>
      <c r="U173" s="522"/>
      <c r="V173" s="522"/>
      <c r="W173" s="522"/>
      <c r="X173" s="522"/>
      <c r="Y173" s="523"/>
      <c r="Z173" s="523"/>
      <c r="AA173" s="341" t="s">
        <v>111</v>
      </c>
      <c r="AB173" s="71"/>
      <c r="AC173" s="568"/>
      <c r="AE173" s="9"/>
      <c r="AF173" s="9"/>
      <c r="AG173" s="9"/>
      <c r="AH173" s="82" t="s">
        <v>240</v>
      </c>
      <c r="AJ173" s="34" t="str">
        <f>IF(Y173&gt;0,IF(Y172&lt;650,IF(Y173&lt;1100,"◆未達","●適合"),IF(Y172&gt;=1100,"基準なし","◎不問")),"■未答")</f>
        <v>■未答</v>
      </c>
      <c r="AK173" s="6"/>
      <c r="AL173" s="6"/>
      <c r="AM173" s="6"/>
      <c r="AN173" s="6"/>
      <c r="AO173" s="6"/>
      <c r="AP173" s="6"/>
      <c r="AQ173" s="9"/>
      <c r="AR173" s="9"/>
      <c r="AS173" s="9"/>
      <c r="AT173" s="9"/>
      <c r="AU173" s="9"/>
    </row>
    <row r="174" spans="2:66" ht="21.95" customHeight="1">
      <c r="B174" s="947"/>
      <c r="C174" s="948"/>
      <c r="D174" s="330"/>
      <c r="E174" s="524"/>
      <c r="F174" s="525"/>
      <c r="G174" s="525"/>
      <c r="H174" s="526"/>
      <c r="I174" s="321"/>
      <c r="J174" s="321"/>
      <c r="K174" s="321"/>
      <c r="L174" s="321"/>
      <c r="M174" s="321"/>
      <c r="N174" s="321"/>
      <c r="O174" s="321"/>
      <c r="P174" s="321"/>
      <c r="Q174" s="322"/>
      <c r="R174" s="370" t="s">
        <v>327</v>
      </c>
      <c r="S174" s="341"/>
      <c r="T174" s="341"/>
      <c r="U174" s="341"/>
      <c r="V174" s="341"/>
      <c r="W174" s="341"/>
      <c r="X174" s="341"/>
      <c r="Y174" s="523"/>
      <c r="Z174" s="523"/>
      <c r="AA174" s="341" t="s">
        <v>111</v>
      </c>
      <c r="AB174" s="71"/>
      <c r="AC174" s="568"/>
      <c r="AE174" s="9"/>
      <c r="AF174" s="9"/>
      <c r="AG174" s="9"/>
      <c r="AH174" s="82" t="s">
        <v>328</v>
      </c>
      <c r="AJ174" s="34" t="str">
        <f>IF(Y172&gt;0,IF(Y172&gt;=300,IF(Y172&lt;650,"◎不問",IF(Y172&lt;1100,IF(Y174&lt;1100,"◆未達","●適合"),"基準なし")),IF(Y174&lt;1100,"◆未達","●適合")),"■未答")</f>
        <v>■未答</v>
      </c>
      <c r="AK174" s="6"/>
      <c r="AL174" s="6"/>
      <c r="AM174" s="6"/>
      <c r="AN174" s="6"/>
      <c r="AO174" s="6"/>
      <c r="AP174" s="6"/>
      <c r="AQ174" s="9"/>
      <c r="AR174" s="9"/>
      <c r="AS174" s="9"/>
      <c r="AT174" s="9"/>
      <c r="AU174" s="9"/>
    </row>
    <row r="175" spans="2:66" ht="21.95" customHeight="1">
      <c r="B175" s="947"/>
      <c r="C175" s="948"/>
      <c r="D175" s="330"/>
      <c r="E175" s="524" t="s">
        <v>431</v>
      </c>
      <c r="F175" s="525"/>
      <c r="G175" s="525"/>
      <c r="H175" s="526"/>
      <c r="I175" s="69"/>
      <c r="J175" s="317"/>
      <c r="K175" s="317"/>
      <c r="L175" s="321"/>
      <c r="M175" s="321"/>
      <c r="N175" s="321"/>
      <c r="O175" s="321"/>
      <c r="P175" s="321"/>
      <c r="Q175" s="322"/>
      <c r="R175" s="346"/>
      <c r="S175" s="347"/>
      <c r="T175" s="347"/>
      <c r="U175" s="347"/>
      <c r="V175" s="347"/>
      <c r="W175" s="347"/>
      <c r="X175" s="347"/>
      <c r="Y175" s="347"/>
      <c r="Z175" s="347"/>
      <c r="AA175" s="347"/>
      <c r="AB175" s="347"/>
      <c r="AC175" s="568"/>
      <c r="AE175" s="9"/>
      <c r="AF175" s="9"/>
      <c r="AG175" s="9"/>
      <c r="AK175" s="6"/>
      <c r="AL175" s="6"/>
      <c r="AM175" s="6"/>
      <c r="AN175" s="6"/>
      <c r="AO175" s="6"/>
      <c r="AP175" s="6"/>
      <c r="AQ175" s="9"/>
      <c r="AR175" s="9"/>
      <c r="AS175" s="9"/>
      <c r="AT175" s="9"/>
      <c r="AU175" s="9"/>
    </row>
    <row r="176" spans="2:66" ht="21.95" customHeight="1">
      <c r="B176" s="947"/>
      <c r="C176" s="948"/>
      <c r="D176" s="330"/>
      <c r="E176" s="524"/>
      <c r="F176" s="525"/>
      <c r="G176" s="525"/>
      <c r="H176" s="526"/>
      <c r="I176" s="69"/>
      <c r="J176" s="317"/>
      <c r="K176" s="317"/>
      <c r="L176" s="321"/>
      <c r="M176" s="321"/>
      <c r="N176" s="321"/>
      <c r="O176" s="321"/>
      <c r="P176" s="321"/>
      <c r="Q176" s="322"/>
      <c r="R176" s="527" t="s">
        <v>261</v>
      </c>
      <c r="S176" s="528"/>
      <c r="T176" s="528"/>
      <c r="U176" s="528"/>
      <c r="V176" s="528"/>
      <c r="W176" s="528"/>
      <c r="X176" s="528"/>
      <c r="Y176" s="523"/>
      <c r="Z176" s="523"/>
      <c r="AA176" s="347" t="s">
        <v>111</v>
      </c>
      <c r="AB176" s="347"/>
      <c r="AC176" s="568"/>
      <c r="AE176" s="9"/>
      <c r="AF176" s="9"/>
      <c r="AG176" s="9"/>
      <c r="AH176" s="82" t="s">
        <v>262</v>
      </c>
      <c r="AJ176" s="34" t="str">
        <f>IF(Y176&gt;0,IF(Y176&gt;110,"◆未達","●適合"),"■未答")</f>
        <v>■未答</v>
      </c>
      <c r="AK176" s="6"/>
      <c r="AL176" s="6"/>
      <c r="AM176" s="6"/>
      <c r="AN176" s="6"/>
      <c r="AO176" s="6"/>
      <c r="AP176" s="6"/>
      <c r="AQ176" s="9"/>
      <c r="AR176" s="9"/>
      <c r="AS176" s="9"/>
      <c r="AT176" s="9"/>
      <c r="AU176" s="9"/>
    </row>
    <row r="177" spans="2:88" ht="21.95" customHeight="1" thickBot="1">
      <c r="B177" s="949"/>
      <c r="C177" s="950"/>
      <c r="D177" s="345"/>
      <c r="E177" s="740"/>
      <c r="F177" s="741"/>
      <c r="G177" s="741"/>
      <c r="H177" s="742"/>
      <c r="I177" s="110"/>
      <c r="J177" s="150"/>
      <c r="K177" s="150"/>
      <c r="L177" s="105"/>
      <c r="M177" s="105"/>
      <c r="N177" s="105"/>
      <c r="O177" s="105"/>
      <c r="P177" s="105"/>
      <c r="Q177" s="106"/>
      <c r="R177" s="108"/>
      <c r="S177" s="108"/>
      <c r="T177" s="108"/>
      <c r="U177" s="108"/>
      <c r="V177" s="108"/>
      <c r="W177" s="108"/>
      <c r="X177" s="108"/>
      <c r="Y177" s="108"/>
      <c r="Z177" s="108"/>
      <c r="AA177" s="108"/>
      <c r="AB177" s="108"/>
      <c r="AC177" s="768"/>
      <c r="AE177" s="9"/>
      <c r="AF177" s="9"/>
      <c r="AG177" s="9"/>
      <c r="AH177" s="6"/>
      <c r="AI177" s="6"/>
      <c r="AJ177" s="6"/>
      <c r="AK177" s="6"/>
      <c r="AL177" s="6"/>
      <c r="AM177" s="6"/>
      <c r="AN177" s="6"/>
      <c r="AO177" s="6"/>
      <c r="AP177" s="6"/>
      <c r="AQ177" s="9"/>
      <c r="AR177" s="9"/>
      <c r="AS177" s="9"/>
      <c r="AT177" s="9"/>
      <c r="AU177" s="9"/>
    </row>
    <row r="178" spans="2:88" s="17" customFormat="1" ht="3.75" customHeight="1" thickBot="1">
      <c r="R178" s="167"/>
      <c r="S178" s="167"/>
      <c r="T178" s="167"/>
      <c r="U178" s="167"/>
      <c r="V178" s="167"/>
      <c r="W178" s="167"/>
      <c r="X178" s="167"/>
      <c r="Y178" s="167"/>
      <c r="Z178" s="167"/>
      <c r="AA178" s="167"/>
      <c r="AB178" s="167"/>
      <c r="AC178" s="167"/>
      <c r="AD178" s="168"/>
      <c r="AE178" s="168"/>
      <c r="AF178" s="168"/>
      <c r="AG178" s="168"/>
      <c r="AH178" s="169"/>
      <c r="AI178" s="169"/>
      <c r="AJ178" s="169"/>
      <c r="AK178" s="169"/>
      <c r="AL178" s="169"/>
      <c r="AM178" s="169"/>
      <c r="AN178" s="169"/>
      <c r="AO178" s="169"/>
      <c r="AP178" s="169"/>
      <c r="AQ178" s="168"/>
      <c r="AR178" s="168"/>
      <c r="AS178" s="168"/>
      <c r="AT178" s="168"/>
      <c r="AU178" s="168"/>
      <c r="AV178" s="168"/>
      <c r="AW178" s="168"/>
      <c r="AX178" s="168"/>
      <c r="AY178" s="168"/>
      <c r="AZ178" s="168"/>
      <c r="BA178" s="168"/>
      <c r="BB178" s="168"/>
      <c r="BC178" s="168"/>
      <c r="BD178" s="168"/>
      <c r="BE178" s="168"/>
      <c r="BF178" s="168"/>
      <c r="BG178" s="168"/>
      <c r="BH178" s="168"/>
      <c r="BI178" s="168"/>
      <c r="BJ178" s="168"/>
      <c r="BK178" s="168"/>
      <c r="BL178" s="168"/>
    </row>
    <row r="179" spans="2:88" ht="27.95" customHeight="1">
      <c r="B179" s="688" t="s">
        <v>4</v>
      </c>
      <c r="C179" s="691" t="s">
        <v>5</v>
      </c>
      <c r="D179" s="691"/>
      <c r="E179" s="983"/>
      <c r="F179" s="983"/>
      <c r="G179" s="983"/>
      <c r="H179" s="983"/>
      <c r="I179" s="368"/>
      <c r="J179" s="693"/>
      <c r="K179" s="693"/>
      <c r="L179" s="693"/>
      <c r="M179" s="693"/>
      <c r="N179" s="693"/>
      <c r="O179" s="693"/>
      <c r="P179" s="693"/>
      <c r="Q179" s="694"/>
      <c r="R179" s="695" t="s">
        <v>6</v>
      </c>
      <c r="S179" s="668"/>
      <c r="T179" s="668"/>
      <c r="U179" s="668"/>
      <c r="V179" s="668"/>
      <c r="W179" s="668"/>
      <c r="X179" s="668"/>
      <c r="Y179" s="668"/>
      <c r="Z179" s="668"/>
      <c r="AA179" s="668"/>
      <c r="AB179" s="668"/>
      <c r="AC179" s="668"/>
      <c r="AD179" s="171"/>
      <c r="AE179" s="171"/>
      <c r="AF179" s="171"/>
      <c r="AG179" s="171"/>
      <c r="AH179" s="171"/>
      <c r="AI179" s="171"/>
      <c r="AJ179" s="171"/>
      <c r="AK179" s="171"/>
      <c r="AL179" s="171"/>
      <c r="AM179" s="171"/>
      <c r="AN179" s="171"/>
      <c r="AO179" s="171"/>
      <c r="AP179" s="171"/>
      <c r="AQ179" s="171"/>
      <c r="AR179" s="171"/>
      <c r="AS179" s="171"/>
      <c r="AT179" s="171"/>
      <c r="AU179" s="171"/>
      <c r="AV179" s="171"/>
      <c r="AW179" s="171"/>
      <c r="AX179" s="171"/>
      <c r="AY179" s="171"/>
      <c r="AZ179" s="171"/>
      <c r="BA179" s="171"/>
      <c r="BB179" s="171"/>
      <c r="BC179" s="171"/>
      <c r="BD179" s="171"/>
      <c r="BE179" s="171"/>
      <c r="BF179" s="171"/>
      <c r="BG179" s="172"/>
      <c r="BH179" s="173"/>
      <c r="BI179" s="173"/>
      <c r="BJ179" s="173"/>
      <c r="BK179" s="173"/>
      <c r="BL179" s="9"/>
      <c r="BM179" s="1"/>
      <c r="BN179" s="1"/>
    </row>
    <row r="180" spans="2:88" ht="12.95" customHeight="1">
      <c r="B180" s="689"/>
      <c r="C180" s="696" t="s">
        <v>7</v>
      </c>
      <c r="D180" s="697"/>
      <c r="E180" s="673" t="s">
        <v>8</v>
      </c>
      <c r="F180" s="674"/>
      <c r="G180" s="674"/>
      <c r="H180" s="675"/>
      <c r="I180" s="676" t="s">
        <v>9</v>
      </c>
      <c r="J180" s="676"/>
      <c r="K180" s="676"/>
      <c r="L180" s="676"/>
      <c r="M180" s="676"/>
      <c r="N180" s="676"/>
      <c r="O180" s="676"/>
      <c r="P180" s="676"/>
      <c r="Q180" s="677"/>
      <c r="R180" s="695"/>
      <c r="S180" s="668"/>
      <c r="T180" s="668"/>
      <c r="U180" s="668"/>
      <c r="V180" s="668"/>
      <c r="W180" s="668"/>
      <c r="X180" s="668"/>
      <c r="Y180" s="668"/>
      <c r="Z180" s="668"/>
      <c r="AA180" s="668"/>
      <c r="AB180" s="668"/>
      <c r="AC180" s="668"/>
      <c r="AD180" s="171"/>
      <c r="AE180" s="171"/>
      <c r="AF180" s="171"/>
      <c r="AG180" s="171"/>
      <c r="AH180" s="171"/>
      <c r="AI180" s="171"/>
      <c r="AJ180" s="171"/>
      <c r="AK180" s="171"/>
      <c r="AL180" s="171"/>
      <c r="AM180" s="171"/>
      <c r="AN180" s="171"/>
      <c r="AO180" s="171"/>
      <c r="AP180" s="171"/>
      <c r="AQ180" s="171"/>
      <c r="AR180" s="171"/>
      <c r="AS180" s="171"/>
      <c r="AT180" s="171"/>
      <c r="AU180" s="171"/>
      <c r="AV180" s="171"/>
      <c r="AW180" s="171"/>
      <c r="AX180" s="171"/>
      <c r="AY180" s="171"/>
      <c r="AZ180" s="171"/>
      <c r="BA180" s="171"/>
      <c r="BB180" s="171"/>
      <c r="BC180" s="171"/>
      <c r="BD180" s="171"/>
      <c r="BE180" s="171"/>
      <c r="BF180" s="171"/>
      <c r="BG180" s="172"/>
      <c r="BH180" s="173"/>
      <c r="BI180" s="173"/>
      <c r="BJ180" s="173"/>
      <c r="BK180" s="173"/>
      <c r="BL180" s="9"/>
      <c r="BM180" s="1"/>
      <c r="BN180" s="1"/>
    </row>
    <row r="181" spans="2:88" ht="24.95" customHeight="1">
      <c r="B181" s="689"/>
      <c r="C181" s="698"/>
      <c r="D181" s="699"/>
      <c r="E181" s="989"/>
      <c r="F181" s="990"/>
      <c r="G181" s="990"/>
      <c r="H181" s="991"/>
      <c r="I181" s="684"/>
      <c r="J181" s="684"/>
      <c r="K181" s="684"/>
      <c r="L181" s="684"/>
      <c r="M181" s="684"/>
      <c r="N181" s="684"/>
      <c r="O181" s="684"/>
      <c r="P181" s="684"/>
      <c r="Q181" s="685"/>
      <c r="R181" s="668" t="s">
        <v>10</v>
      </c>
      <c r="S181" s="668"/>
      <c r="T181" s="668"/>
      <c r="U181" s="668"/>
      <c r="V181" s="668"/>
      <c r="W181" s="668"/>
      <c r="X181" s="668"/>
      <c r="Y181" s="668"/>
      <c r="Z181" s="668"/>
      <c r="AA181" s="668"/>
      <c r="AB181" s="668"/>
      <c r="AC181" s="668"/>
      <c r="AD181" s="171"/>
      <c r="AE181" s="171"/>
      <c r="AF181" s="171"/>
      <c r="AG181" s="171"/>
      <c r="AH181" s="171"/>
      <c r="AI181" s="171"/>
      <c r="AJ181" s="171"/>
      <c r="AK181" s="171"/>
      <c r="AL181" s="171"/>
      <c r="AM181" s="171"/>
      <c r="AN181" s="171"/>
      <c r="AO181" s="171"/>
      <c r="AP181" s="171"/>
      <c r="AQ181" s="171"/>
      <c r="AR181" s="171"/>
      <c r="AS181" s="171"/>
      <c r="AT181" s="171"/>
      <c r="AU181" s="171"/>
      <c r="AV181" s="171"/>
      <c r="AW181" s="171"/>
      <c r="AX181" s="171"/>
      <c r="AY181" s="171"/>
      <c r="AZ181" s="171"/>
      <c r="BA181" s="171"/>
      <c r="BB181" s="171"/>
      <c r="BC181" s="171"/>
      <c r="BD181" s="171"/>
      <c r="BE181" s="171"/>
      <c r="BF181" s="171"/>
      <c r="BG181" s="171"/>
      <c r="BH181" s="171"/>
      <c r="BI181" s="171"/>
      <c r="BJ181" s="171"/>
      <c r="BK181" s="171"/>
      <c r="BL181" s="9"/>
      <c r="BM181" s="1"/>
      <c r="BN181" s="1"/>
    </row>
    <row r="182" spans="2:88" ht="12.95" customHeight="1">
      <c r="B182" s="689"/>
      <c r="C182" s="669" t="s">
        <v>11</v>
      </c>
      <c r="D182" s="670"/>
      <c r="E182" s="673" t="s">
        <v>12</v>
      </c>
      <c r="F182" s="674"/>
      <c r="G182" s="674"/>
      <c r="H182" s="675"/>
      <c r="I182" s="676" t="s">
        <v>9</v>
      </c>
      <c r="J182" s="676"/>
      <c r="K182" s="676"/>
      <c r="L182" s="676"/>
      <c r="M182" s="676"/>
      <c r="N182" s="676"/>
      <c r="O182" s="676"/>
      <c r="P182" s="676"/>
      <c r="Q182" s="677"/>
      <c r="R182" s="338"/>
      <c r="S182" s="338"/>
      <c r="T182" s="338"/>
      <c r="U182" s="338"/>
      <c r="V182" s="338"/>
      <c r="W182" s="338"/>
      <c r="X182" s="338"/>
      <c r="Y182" s="338"/>
      <c r="Z182" s="338"/>
      <c r="AA182" s="338"/>
      <c r="AB182" s="338"/>
      <c r="AC182" s="338"/>
      <c r="AD182" s="171"/>
      <c r="AE182" s="171"/>
      <c r="AF182" s="171"/>
      <c r="AG182" s="171"/>
      <c r="AH182" s="171"/>
      <c r="AI182" s="171"/>
      <c r="AJ182" s="171"/>
      <c r="AK182" s="171"/>
      <c r="AL182" s="171"/>
      <c r="AM182" s="171"/>
      <c r="AN182" s="171"/>
      <c r="AO182" s="171"/>
      <c r="AP182" s="171"/>
      <c r="AQ182" s="171"/>
      <c r="AR182" s="171"/>
      <c r="AS182" s="171"/>
      <c r="AT182" s="171"/>
      <c r="AU182" s="171"/>
      <c r="AV182" s="171"/>
      <c r="AW182" s="171"/>
      <c r="AX182" s="171"/>
      <c r="AY182" s="171"/>
      <c r="AZ182" s="171"/>
      <c r="BA182" s="171"/>
      <c r="BB182" s="171"/>
      <c r="BC182" s="171"/>
      <c r="BD182" s="171"/>
      <c r="BE182" s="171"/>
      <c r="BF182" s="171"/>
      <c r="BG182" s="171"/>
      <c r="BH182" s="171"/>
      <c r="BI182" s="171"/>
      <c r="BJ182" s="171"/>
      <c r="BK182" s="171"/>
      <c r="BL182" s="9"/>
      <c r="BM182" s="1"/>
      <c r="BN182" s="1"/>
    </row>
    <row r="183" spans="2:88" ht="27.95" customHeight="1">
      <c r="B183" s="689"/>
      <c r="C183" s="669"/>
      <c r="D183" s="670"/>
      <c r="E183" s="984"/>
      <c r="F183" s="985"/>
      <c r="G183" s="985"/>
      <c r="H183" s="986"/>
      <c r="I183" s="987"/>
      <c r="J183" s="987"/>
      <c r="K183" s="987"/>
      <c r="L183" s="987"/>
      <c r="M183" s="987"/>
      <c r="N183" s="987"/>
      <c r="O183" s="987"/>
      <c r="P183" s="987"/>
      <c r="Q183" s="988"/>
      <c r="R183" s="683" t="s">
        <v>13</v>
      </c>
      <c r="S183" s="683"/>
      <c r="T183" s="683"/>
      <c r="U183" s="683"/>
      <c r="V183" s="683"/>
      <c r="W183" s="683"/>
      <c r="X183" s="683"/>
      <c r="Y183" s="683"/>
      <c r="Z183" s="683"/>
      <c r="AA183" s="683"/>
      <c r="AB183" s="683"/>
      <c r="AC183" s="683"/>
      <c r="AD183" s="171"/>
      <c r="AE183" s="171"/>
      <c r="AF183" s="171"/>
      <c r="AG183" s="171"/>
      <c r="AH183" s="171"/>
      <c r="AI183" s="171"/>
      <c r="AJ183" s="171"/>
      <c r="AK183" s="171"/>
      <c r="AL183" s="171"/>
      <c r="AM183" s="171"/>
      <c r="AN183" s="171"/>
      <c r="AO183" s="171"/>
      <c r="AP183" s="171"/>
      <c r="AQ183" s="171"/>
      <c r="AR183" s="171"/>
      <c r="AS183" s="171"/>
      <c r="AT183" s="171"/>
      <c r="AU183" s="171"/>
      <c r="AV183" s="171"/>
      <c r="AW183" s="171"/>
      <c r="AX183" s="171"/>
      <c r="AY183" s="171"/>
      <c r="AZ183" s="171"/>
      <c r="BA183" s="171"/>
      <c r="BB183" s="171"/>
      <c r="BC183" s="171"/>
      <c r="BD183" s="171"/>
      <c r="BE183" s="171"/>
      <c r="BF183" s="171"/>
      <c r="BG183" s="171"/>
      <c r="BH183" s="171"/>
      <c r="BI183" s="171"/>
      <c r="BJ183" s="171"/>
      <c r="BK183" s="171"/>
      <c r="BL183" s="9"/>
      <c r="BM183" s="1"/>
      <c r="BN183" s="1"/>
    </row>
    <row r="184" spans="2:88" ht="26.1" customHeight="1">
      <c r="B184" s="689"/>
      <c r="C184" s="669"/>
      <c r="D184" s="670"/>
      <c r="E184" s="174" t="s">
        <v>14</v>
      </c>
      <c r="F184" s="684"/>
      <c r="G184" s="684"/>
      <c r="H184" s="684"/>
      <c r="I184" s="684"/>
      <c r="J184" s="684"/>
      <c r="K184" s="684"/>
      <c r="L184" s="684"/>
      <c r="M184" s="684"/>
      <c r="N184" s="684"/>
      <c r="O184" s="684"/>
      <c r="P184" s="684"/>
      <c r="Q184" s="685"/>
      <c r="R184" s="338"/>
      <c r="S184" s="338"/>
      <c r="T184" s="338"/>
      <c r="U184" s="338"/>
      <c r="V184" s="338"/>
      <c r="W184" s="338"/>
      <c r="X184" s="338"/>
      <c r="Y184" s="338"/>
      <c r="Z184" s="338"/>
      <c r="AA184" s="338"/>
      <c r="AB184" s="338"/>
      <c r="AC184" s="338"/>
      <c r="AD184" s="171"/>
      <c r="AE184" s="171"/>
      <c r="AF184" s="171"/>
      <c r="AG184" s="171"/>
      <c r="AH184" s="171"/>
      <c r="AI184" s="171"/>
      <c r="AJ184" s="171"/>
      <c r="AK184" s="171"/>
      <c r="AL184" s="171"/>
      <c r="AM184" s="171"/>
      <c r="AN184" s="171"/>
      <c r="AO184" s="171"/>
      <c r="AP184" s="171"/>
      <c r="AQ184" s="171"/>
      <c r="AR184" s="171"/>
      <c r="AS184" s="171"/>
      <c r="AT184" s="171"/>
      <c r="AU184" s="171"/>
      <c r="AV184" s="171"/>
      <c r="AW184" s="171"/>
      <c r="AX184" s="171"/>
      <c r="AY184" s="171"/>
      <c r="AZ184" s="171"/>
      <c r="BA184" s="171"/>
      <c r="BB184" s="171"/>
      <c r="BC184" s="171"/>
      <c r="BD184" s="171"/>
      <c r="BE184" s="171"/>
      <c r="BF184" s="171"/>
      <c r="BG184" s="171"/>
      <c r="BH184" s="171"/>
      <c r="BI184" s="171"/>
      <c r="BJ184" s="171"/>
      <c r="BK184" s="171"/>
      <c r="BL184" s="9"/>
      <c r="BM184" s="1"/>
      <c r="BN184" s="1"/>
    </row>
    <row r="185" spans="2:88" ht="21.95" customHeight="1" thickBot="1">
      <c r="B185" s="690"/>
      <c r="C185" s="671"/>
      <c r="D185" s="672"/>
      <c r="E185" s="175" t="s">
        <v>15</v>
      </c>
      <c r="F185" s="686"/>
      <c r="G185" s="686"/>
      <c r="H185" s="686"/>
      <c r="I185" s="686"/>
      <c r="J185" s="686"/>
      <c r="K185" s="686"/>
      <c r="L185" s="686"/>
      <c r="M185" s="686"/>
      <c r="N185" s="686"/>
      <c r="O185" s="686"/>
      <c r="P185" s="686"/>
      <c r="Q185" s="687"/>
      <c r="AD185" s="171"/>
      <c r="AE185" s="171"/>
      <c r="AF185" s="171"/>
      <c r="AG185" s="171"/>
      <c r="AH185" s="171"/>
      <c r="AI185" s="171"/>
      <c r="AJ185" s="171"/>
      <c r="AK185" s="171"/>
      <c r="AL185" s="171"/>
      <c r="AM185" s="171"/>
      <c r="AN185" s="171"/>
      <c r="AO185" s="171"/>
      <c r="AP185" s="171"/>
      <c r="AQ185" s="171"/>
      <c r="AR185" s="171"/>
      <c r="AS185" s="171"/>
      <c r="AT185" s="171"/>
      <c r="AU185" s="171"/>
      <c r="AV185" s="171"/>
      <c r="AW185" s="171"/>
      <c r="AX185" s="171"/>
      <c r="AY185" s="171"/>
      <c r="AZ185" s="171"/>
      <c r="BA185" s="171"/>
      <c r="BB185" s="171"/>
      <c r="BC185" s="171"/>
      <c r="BD185" s="171"/>
      <c r="BE185" s="171"/>
      <c r="BF185" s="171"/>
      <c r="BG185" s="171"/>
      <c r="BH185" s="171"/>
      <c r="BI185" s="171"/>
      <c r="BJ185" s="171"/>
      <c r="BK185" s="171"/>
      <c r="BL185" s="9"/>
      <c r="BM185" s="1"/>
      <c r="BN185" s="1"/>
    </row>
    <row r="186" spans="2:88" s="17" customFormat="1" ht="12.75" customHeight="1">
      <c r="AD186" s="1"/>
      <c r="AE186" s="9"/>
      <c r="AF186" s="9"/>
      <c r="AG186" s="9"/>
      <c r="AH186" s="6"/>
      <c r="AI186" s="6"/>
      <c r="AJ186" s="6"/>
      <c r="AK186" s="6"/>
      <c r="AL186" s="28"/>
      <c r="AM186" s="33"/>
      <c r="AN186" s="33"/>
      <c r="AO186" s="33"/>
      <c r="AP186" s="46"/>
      <c r="AQ186" s="46"/>
      <c r="AR186" s="9"/>
      <c r="AS186" s="9"/>
      <c r="AT186" s="9"/>
      <c r="AU186" s="9"/>
      <c r="AV186" s="1"/>
      <c r="AW186" s="1"/>
      <c r="AX186" s="1"/>
      <c r="AY186" s="1"/>
      <c r="AZ186" s="1"/>
      <c r="BA186" s="1"/>
      <c r="BB186" s="1"/>
      <c r="BC186" s="1"/>
      <c r="BD186" s="168"/>
      <c r="BE186" s="169"/>
      <c r="BF186" s="168"/>
      <c r="BG186" s="169"/>
      <c r="BH186" s="169"/>
      <c r="BI186" s="169"/>
      <c r="BJ186" s="169"/>
      <c r="BK186" s="169"/>
      <c r="BL186" s="169"/>
      <c r="BM186" s="169"/>
      <c r="BN186" s="169"/>
      <c r="BO186" s="168"/>
      <c r="BP186" s="168"/>
      <c r="BQ186" s="168"/>
      <c r="BR186" s="168"/>
      <c r="BS186" s="168"/>
      <c r="BT186" s="168"/>
      <c r="BU186" s="168"/>
      <c r="BV186" s="168"/>
      <c r="BW186" s="168"/>
      <c r="BX186" s="168"/>
      <c r="BY186" s="168"/>
      <c r="BZ186" s="168"/>
      <c r="CA186" s="168"/>
      <c r="CB186" s="168"/>
      <c r="CC186" s="168"/>
      <c r="CD186" s="168"/>
      <c r="CE186" s="168"/>
      <c r="CF186" s="168"/>
      <c r="CG186" s="168"/>
      <c r="CH186" s="168"/>
      <c r="CI186" s="168"/>
      <c r="CJ186" s="168"/>
    </row>
    <row r="187" spans="2:88">
      <c r="AE187" s="9"/>
      <c r="AF187" s="9"/>
      <c r="AG187" s="9"/>
      <c r="AH187" s="6"/>
      <c r="AI187" s="6"/>
      <c r="AJ187" s="6"/>
      <c r="AK187" s="6"/>
      <c r="AL187" s="6"/>
      <c r="AM187" s="6"/>
      <c r="AN187" s="6"/>
      <c r="AO187" s="6"/>
      <c r="AP187" s="6"/>
      <c r="AQ187" s="9"/>
      <c r="AR187" s="9"/>
      <c r="AS187" s="9"/>
      <c r="AT187" s="9"/>
      <c r="AU187" s="9"/>
      <c r="BE187" s="1"/>
      <c r="BG187" s="1"/>
      <c r="BH187" s="1"/>
      <c r="BI187" s="1"/>
      <c r="BJ187" s="1"/>
      <c r="BK187" s="1"/>
      <c r="BL187" s="1"/>
      <c r="BM187" s="1"/>
      <c r="BN187" s="1"/>
    </row>
    <row r="188" spans="2:88">
      <c r="B188" s="1" t="s">
        <v>483</v>
      </c>
      <c r="AE188" s="9"/>
      <c r="AF188" s="9"/>
      <c r="AG188" s="9"/>
      <c r="AH188" s="6"/>
      <c r="AI188" s="6"/>
      <c r="AJ188" s="6"/>
      <c r="AK188" s="6"/>
      <c r="AL188" s="6"/>
      <c r="AM188" s="6"/>
      <c r="AN188" s="6"/>
      <c r="AO188" s="6"/>
      <c r="AP188" s="6"/>
      <c r="AQ188" s="9"/>
      <c r="AR188" s="9"/>
      <c r="AS188" s="9"/>
      <c r="AT188" s="9"/>
      <c r="AU188" s="9"/>
      <c r="BE188" s="1"/>
      <c r="BG188" s="1"/>
      <c r="BH188" s="1"/>
      <c r="BI188" s="1"/>
      <c r="BJ188" s="1"/>
      <c r="BK188" s="1"/>
      <c r="BL188" s="1"/>
      <c r="BM188" s="1"/>
      <c r="BN188" s="1"/>
    </row>
    <row r="189" spans="2:88">
      <c r="B189" s="212" t="s">
        <v>82</v>
      </c>
      <c r="C189" s="649" t="s">
        <v>484</v>
      </c>
      <c r="D189" s="649"/>
      <c r="E189" s="649"/>
      <c r="F189" s="649"/>
      <c r="G189" s="649"/>
      <c r="H189" s="649"/>
      <c r="I189" s="649"/>
      <c r="J189" s="649"/>
      <c r="K189" s="649"/>
      <c r="L189" s="649"/>
      <c r="M189" s="649"/>
      <c r="N189" s="649"/>
      <c r="O189" s="649"/>
      <c r="P189" s="649"/>
      <c r="Q189" s="649"/>
      <c r="R189" s="649"/>
      <c r="S189" s="649"/>
      <c r="T189" s="649"/>
      <c r="U189" s="649"/>
      <c r="V189" s="649"/>
      <c r="W189" s="649"/>
      <c r="X189" s="649"/>
      <c r="Y189" s="649"/>
      <c r="Z189" s="649"/>
      <c r="AA189" s="649"/>
      <c r="AB189" s="649"/>
      <c r="AC189" s="649"/>
      <c r="AE189" s="9"/>
      <c r="AF189" s="9"/>
      <c r="AG189" s="9"/>
      <c r="AH189" s="6"/>
      <c r="AI189" s="6"/>
      <c r="AJ189" s="6"/>
      <c r="AK189" s="6"/>
      <c r="AL189" s="6"/>
      <c r="AM189" s="6"/>
      <c r="AN189" s="6"/>
      <c r="AO189" s="6"/>
      <c r="AP189" s="6"/>
      <c r="AQ189" s="9"/>
      <c r="AR189" s="9"/>
      <c r="AS189" s="9"/>
      <c r="AT189" s="9"/>
      <c r="AU189" s="9"/>
      <c r="BE189" s="1"/>
      <c r="BG189" s="1"/>
      <c r="BH189" s="1"/>
      <c r="BI189" s="1"/>
      <c r="BJ189" s="1"/>
      <c r="BK189" s="1"/>
      <c r="BL189" s="1"/>
      <c r="BM189" s="1"/>
      <c r="BN189" s="1"/>
    </row>
    <row r="190" spans="2:88">
      <c r="AE190" s="9"/>
      <c r="AF190" s="9"/>
      <c r="AG190" s="9"/>
      <c r="AH190" s="6"/>
      <c r="AI190" s="6"/>
      <c r="AJ190" s="6"/>
      <c r="AK190" s="6"/>
      <c r="AL190" s="6"/>
      <c r="AM190" s="6"/>
      <c r="AN190" s="6"/>
      <c r="AO190" s="6"/>
      <c r="AP190" s="6"/>
      <c r="AQ190" s="9"/>
      <c r="AR190" s="9"/>
      <c r="AS190" s="9"/>
      <c r="AT190" s="9"/>
      <c r="AU190" s="9"/>
      <c r="BE190" s="1"/>
      <c r="BG190" s="1"/>
      <c r="BH190" s="1"/>
      <c r="BI190" s="1"/>
      <c r="BJ190" s="1"/>
      <c r="BK190" s="1"/>
      <c r="BL190" s="1"/>
      <c r="BM190" s="1"/>
      <c r="BN190" s="1"/>
    </row>
    <row r="191" spans="2:88">
      <c r="AE191" s="9"/>
      <c r="AF191" s="9"/>
      <c r="AG191" s="9"/>
      <c r="AH191" s="6"/>
      <c r="AI191" s="6"/>
      <c r="AJ191" s="6"/>
      <c r="AK191" s="6"/>
      <c r="AL191" s="6"/>
      <c r="AM191" s="6"/>
      <c r="AN191" s="6"/>
      <c r="AO191" s="6"/>
      <c r="AP191" s="6"/>
      <c r="AQ191" s="9"/>
      <c r="AR191" s="9"/>
      <c r="AS191" s="9"/>
      <c r="AT191" s="9"/>
      <c r="AU191" s="9"/>
      <c r="BE191" s="1"/>
      <c r="BG191" s="1"/>
      <c r="BH191" s="1"/>
      <c r="BI191" s="1"/>
      <c r="BJ191" s="1"/>
      <c r="BK191" s="1"/>
      <c r="BL191" s="1"/>
      <c r="BM191" s="1"/>
      <c r="BN191" s="1"/>
    </row>
    <row r="192" spans="2:88">
      <c r="AE192" s="9"/>
      <c r="AF192" s="9"/>
      <c r="AG192" s="9"/>
      <c r="AH192" s="6"/>
      <c r="AI192" s="6"/>
      <c r="AJ192" s="6"/>
      <c r="AK192" s="6"/>
      <c r="AL192" s="6"/>
      <c r="AM192" s="6"/>
      <c r="AN192" s="6"/>
      <c r="AO192" s="6"/>
      <c r="AP192" s="6"/>
      <c r="AQ192" s="9"/>
      <c r="AR192" s="9"/>
      <c r="AS192" s="9"/>
      <c r="AT192" s="9"/>
      <c r="AU192" s="9"/>
      <c r="BE192" s="1"/>
      <c r="BG192" s="1"/>
      <c r="BH192" s="1"/>
      <c r="BI192" s="1"/>
      <c r="BJ192" s="1"/>
      <c r="BK192" s="1"/>
      <c r="BL192" s="1"/>
      <c r="BM192" s="1"/>
      <c r="BN192" s="1"/>
    </row>
    <row r="193" spans="31:66">
      <c r="AE193" s="9"/>
      <c r="AF193" s="9"/>
      <c r="AG193" s="9"/>
      <c r="AH193" s="6"/>
      <c r="AI193" s="6"/>
      <c r="AJ193" s="6"/>
      <c r="AK193" s="6"/>
      <c r="AL193" s="6"/>
      <c r="AM193" s="6"/>
      <c r="AN193" s="6"/>
      <c r="AO193" s="6"/>
      <c r="AP193" s="6"/>
      <c r="AQ193" s="9"/>
      <c r="AR193" s="9"/>
      <c r="AS193" s="9"/>
      <c r="AT193" s="9"/>
      <c r="AU193" s="9"/>
      <c r="BE193" s="1"/>
      <c r="BG193" s="1"/>
      <c r="BH193" s="1"/>
      <c r="BI193" s="1"/>
      <c r="BJ193" s="1"/>
      <c r="BK193" s="1"/>
      <c r="BL193" s="1"/>
      <c r="BM193" s="1"/>
      <c r="BN193" s="1"/>
    </row>
    <row r="194" spans="31:66">
      <c r="AE194" s="9"/>
      <c r="AF194" s="9"/>
      <c r="AG194" s="9"/>
      <c r="AH194" s="6"/>
      <c r="AI194" s="6"/>
      <c r="AJ194" s="6"/>
      <c r="AK194" s="6"/>
      <c r="AL194" s="6"/>
      <c r="AM194" s="6"/>
      <c r="AN194" s="6"/>
      <c r="AO194" s="6"/>
      <c r="AP194" s="6"/>
      <c r="AQ194" s="9"/>
      <c r="AR194" s="9"/>
      <c r="AS194" s="9"/>
      <c r="AT194" s="9"/>
      <c r="AU194" s="9"/>
      <c r="BE194" s="1"/>
      <c r="BG194" s="1"/>
      <c r="BH194" s="1"/>
      <c r="BI194" s="1"/>
      <c r="BJ194" s="1"/>
      <c r="BK194" s="1"/>
      <c r="BL194" s="1"/>
      <c r="BM194" s="1"/>
      <c r="BN194" s="1"/>
    </row>
    <row r="195" spans="31:66">
      <c r="AE195" s="9"/>
      <c r="AF195" s="9"/>
      <c r="AG195" s="9"/>
      <c r="AH195" s="6"/>
      <c r="AI195" s="6"/>
      <c r="AJ195" s="6"/>
      <c r="AK195" s="6"/>
      <c r="AL195" s="6"/>
      <c r="AM195" s="6"/>
      <c r="AN195" s="6"/>
      <c r="AO195" s="6"/>
      <c r="AP195" s="6"/>
      <c r="AQ195" s="9"/>
      <c r="AR195" s="9"/>
      <c r="AS195" s="9"/>
      <c r="AT195" s="9"/>
      <c r="AU195" s="9"/>
      <c r="BE195" s="1"/>
      <c r="BG195" s="1"/>
      <c r="BH195" s="1"/>
      <c r="BI195" s="1"/>
      <c r="BJ195" s="1"/>
      <c r="BK195" s="1"/>
      <c r="BL195" s="1"/>
      <c r="BM195" s="1"/>
      <c r="BN195" s="1"/>
    </row>
    <row r="196" spans="31:66">
      <c r="AE196" s="9"/>
      <c r="AF196" s="9"/>
      <c r="AG196" s="9"/>
      <c r="AH196" s="6"/>
      <c r="AI196" s="6"/>
      <c r="AJ196" s="6"/>
      <c r="AK196" s="6"/>
      <c r="AL196" s="6"/>
      <c r="AM196" s="6"/>
      <c r="AN196" s="6"/>
      <c r="AO196" s="6"/>
      <c r="AP196" s="6"/>
      <c r="AQ196" s="9"/>
      <c r="AR196" s="9"/>
      <c r="AS196" s="9"/>
      <c r="AT196" s="9"/>
      <c r="AU196" s="9"/>
      <c r="BE196" s="1"/>
      <c r="BG196" s="1"/>
      <c r="BH196" s="1"/>
      <c r="BI196" s="1"/>
      <c r="BJ196" s="1"/>
      <c r="BK196" s="1"/>
      <c r="BL196" s="1"/>
      <c r="BM196" s="1"/>
      <c r="BN196" s="1"/>
    </row>
    <row r="197" spans="31:66">
      <c r="AE197" s="9"/>
      <c r="AF197" s="9"/>
      <c r="AG197" s="9"/>
      <c r="AH197" s="6"/>
      <c r="AI197" s="6"/>
      <c r="AJ197" s="6"/>
      <c r="AK197" s="6"/>
      <c r="AL197" s="6"/>
      <c r="AM197" s="6"/>
      <c r="AN197" s="6"/>
      <c r="AO197" s="6"/>
      <c r="AP197" s="6"/>
      <c r="AQ197" s="9"/>
      <c r="AR197" s="9"/>
      <c r="AS197" s="9"/>
      <c r="AT197" s="9"/>
      <c r="AU197" s="9"/>
      <c r="BE197" s="1"/>
      <c r="BG197" s="1"/>
      <c r="BH197" s="1"/>
      <c r="BI197" s="1"/>
      <c r="BJ197" s="1"/>
      <c r="BK197" s="1"/>
      <c r="BL197" s="1"/>
      <c r="BM197" s="1"/>
      <c r="BN197" s="1"/>
    </row>
    <row r="198" spans="31:66">
      <c r="AE198" s="9"/>
      <c r="AF198" s="9"/>
      <c r="AG198" s="9"/>
      <c r="AH198" s="6"/>
      <c r="AI198" s="6"/>
      <c r="AJ198" s="6"/>
      <c r="AK198" s="6"/>
      <c r="AL198" s="6"/>
      <c r="AM198" s="6"/>
      <c r="AN198" s="6"/>
      <c r="AO198" s="6"/>
      <c r="AP198" s="6"/>
      <c r="AQ198" s="9"/>
      <c r="AR198" s="9"/>
      <c r="AS198" s="9"/>
      <c r="AT198" s="9"/>
      <c r="AU198" s="9"/>
      <c r="BE198" s="1"/>
      <c r="BG198" s="1"/>
      <c r="BH198" s="1"/>
      <c r="BI198" s="1"/>
      <c r="BJ198" s="1"/>
      <c r="BK198" s="1"/>
      <c r="BL198" s="1"/>
      <c r="BM198" s="1"/>
      <c r="BN198" s="1"/>
    </row>
    <row r="199" spans="31:66">
      <c r="AE199" s="9"/>
      <c r="AF199" s="9"/>
      <c r="AG199" s="9"/>
      <c r="AH199" s="6"/>
      <c r="AI199" s="6"/>
      <c r="AJ199" s="6"/>
      <c r="AK199" s="6"/>
      <c r="AL199" s="6"/>
      <c r="AM199" s="6"/>
      <c r="AN199" s="6"/>
      <c r="AO199" s="6"/>
      <c r="AP199" s="6"/>
      <c r="AQ199" s="9"/>
      <c r="AR199" s="9"/>
      <c r="AS199" s="9"/>
      <c r="AT199" s="9"/>
      <c r="AU199" s="9"/>
      <c r="BE199" s="1"/>
      <c r="BG199" s="1"/>
      <c r="BH199" s="1"/>
      <c r="BI199" s="1"/>
      <c r="BJ199" s="1"/>
      <c r="BK199" s="1"/>
      <c r="BL199" s="1"/>
      <c r="BM199" s="1"/>
      <c r="BN199" s="1"/>
    </row>
    <row r="200" spans="31:66">
      <c r="AE200" s="9"/>
      <c r="AF200" s="9"/>
      <c r="AG200" s="9"/>
      <c r="AH200" s="6"/>
      <c r="AI200" s="6"/>
      <c r="AJ200" s="6"/>
      <c r="AK200" s="6"/>
      <c r="AL200" s="6"/>
      <c r="AM200" s="6"/>
      <c r="AN200" s="6"/>
      <c r="AO200" s="6"/>
      <c r="AP200" s="6"/>
      <c r="AQ200" s="9"/>
      <c r="AR200" s="9"/>
      <c r="AS200" s="9"/>
      <c r="AT200" s="9"/>
      <c r="AU200" s="9"/>
      <c r="BE200" s="1"/>
      <c r="BG200" s="1"/>
      <c r="BH200" s="1"/>
      <c r="BI200" s="1"/>
      <c r="BJ200" s="1"/>
      <c r="BK200" s="1"/>
      <c r="BL200" s="1"/>
      <c r="BM200" s="1"/>
      <c r="BN200" s="1"/>
    </row>
    <row r="201" spans="31:66">
      <c r="AE201" s="9"/>
      <c r="AF201" s="9"/>
      <c r="AG201" s="9"/>
      <c r="AH201" s="6"/>
      <c r="AI201" s="6"/>
      <c r="AJ201" s="6"/>
      <c r="AK201" s="6"/>
      <c r="AL201" s="6"/>
      <c r="AM201" s="6"/>
      <c r="AN201" s="6"/>
      <c r="AO201" s="6"/>
      <c r="AP201" s="6"/>
      <c r="AQ201" s="9"/>
      <c r="AR201" s="9"/>
      <c r="AS201" s="9"/>
      <c r="AT201" s="9"/>
      <c r="AU201" s="9"/>
      <c r="BE201" s="1"/>
      <c r="BG201" s="1"/>
      <c r="BH201" s="1"/>
      <c r="BI201" s="1"/>
      <c r="BJ201" s="1"/>
      <c r="BK201" s="1"/>
      <c r="BL201" s="1"/>
      <c r="BM201" s="1"/>
      <c r="BN201" s="1"/>
    </row>
    <row r="202" spans="31:66">
      <c r="AE202" s="9"/>
      <c r="AF202" s="9"/>
      <c r="AG202" s="9"/>
      <c r="AH202" s="6"/>
      <c r="AI202" s="6"/>
      <c r="AJ202" s="6"/>
      <c r="AK202" s="6"/>
      <c r="AL202" s="6"/>
      <c r="AM202" s="6"/>
      <c r="AN202" s="6"/>
      <c r="AO202" s="6"/>
      <c r="AP202" s="6"/>
      <c r="AQ202" s="9"/>
      <c r="AR202" s="9"/>
      <c r="AS202" s="9"/>
      <c r="AT202" s="9"/>
      <c r="AU202" s="9"/>
      <c r="BE202" s="1"/>
      <c r="BG202" s="1"/>
      <c r="BH202" s="1"/>
      <c r="BI202" s="1"/>
      <c r="BJ202" s="1"/>
      <c r="BK202" s="1"/>
      <c r="BL202" s="1"/>
      <c r="BM202" s="1"/>
      <c r="BN202" s="1"/>
    </row>
    <row r="203" spans="31:66">
      <c r="AE203" s="9"/>
      <c r="AF203" s="9"/>
      <c r="AG203" s="9"/>
      <c r="AH203" s="6"/>
      <c r="AI203" s="6"/>
      <c r="AJ203" s="6"/>
      <c r="AK203" s="6"/>
      <c r="AL203" s="6"/>
      <c r="AM203" s="6"/>
      <c r="AN203" s="6"/>
      <c r="AO203" s="6"/>
      <c r="AP203" s="6"/>
      <c r="AQ203" s="9"/>
      <c r="AR203" s="9"/>
      <c r="AS203" s="9"/>
      <c r="AT203" s="9"/>
      <c r="AU203" s="9"/>
      <c r="BE203" s="1"/>
      <c r="BG203" s="1"/>
      <c r="BH203" s="1"/>
      <c r="BI203" s="1"/>
      <c r="BJ203" s="1"/>
      <c r="BK203" s="1"/>
      <c r="BL203" s="1"/>
      <c r="BM203" s="1"/>
      <c r="BN203" s="1"/>
    </row>
    <row r="204" spans="31:66">
      <c r="AE204" s="9"/>
      <c r="AF204" s="9"/>
      <c r="AG204" s="9"/>
      <c r="AH204" s="6"/>
      <c r="AI204" s="6"/>
      <c r="AJ204" s="6"/>
      <c r="AK204" s="6"/>
      <c r="AL204" s="6"/>
      <c r="AM204" s="6"/>
      <c r="AN204" s="6"/>
      <c r="AO204" s="6"/>
      <c r="AP204" s="6"/>
      <c r="AQ204" s="9"/>
      <c r="AR204" s="9"/>
      <c r="AS204" s="9"/>
      <c r="AT204" s="9"/>
      <c r="AU204" s="9"/>
      <c r="BE204" s="1"/>
      <c r="BG204" s="1"/>
      <c r="BH204" s="1"/>
      <c r="BI204" s="1"/>
      <c r="BJ204" s="1"/>
      <c r="BK204" s="1"/>
      <c r="BL204" s="1"/>
      <c r="BM204" s="1"/>
      <c r="BN204" s="1"/>
    </row>
    <row r="205" spans="31:66">
      <c r="AE205" s="9"/>
      <c r="AF205" s="9"/>
      <c r="AG205" s="9"/>
      <c r="AH205" s="6"/>
      <c r="AI205" s="6"/>
      <c r="AJ205" s="6"/>
      <c r="AK205" s="6"/>
      <c r="AL205" s="6"/>
      <c r="AM205" s="6"/>
      <c r="AN205" s="6"/>
      <c r="AO205" s="6"/>
      <c r="AP205" s="6"/>
      <c r="AQ205" s="9"/>
      <c r="AR205" s="9"/>
      <c r="AS205" s="9"/>
      <c r="AT205" s="9"/>
      <c r="AU205" s="9"/>
      <c r="BE205" s="1"/>
      <c r="BG205" s="1"/>
      <c r="BH205" s="1"/>
      <c r="BI205" s="1"/>
      <c r="BJ205" s="1"/>
      <c r="BK205" s="1"/>
      <c r="BL205" s="1"/>
      <c r="BM205" s="1"/>
      <c r="BN205" s="1"/>
    </row>
    <row r="206" spans="31:66">
      <c r="AE206" s="9"/>
      <c r="AF206" s="9"/>
      <c r="AG206" s="9"/>
      <c r="AH206" s="6"/>
      <c r="AI206" s="6"/>
      <c r="AJ206" s="6"/>
      <c r="AK206" s="6"/>
      <c r="AL206" s="6"/>
      <c r="AM206" s="6"/>
      <c r="AN206" s="6"/>
      <c r="AO206" s="6"/>
      <c r="AP206" s="6"/>
      <c r="AQ206" s="9"/>
      <c r="AR206" s="9"/>
      <c r="AS206" s="9"/>
      <c r="AT206" s="9"/>
      <c r="AU206" s="9"/>
      <c r="BE206" s="1"/>
      <c r="BG206" s="1"/>
      <c r="BH206" s="1"/>
      <c r="BI206" s="1"/>
      <c r="BJ206" s="1"/>
      <c r="BK206" s="1"/>
      <c r="BL206" s="1"/>
      <c r="BM206" s="1"/>
      <c r="BN206" s="1"/>
    </row>
    <row r="207" spans="31:66">
      <c r="AE207" s="9"/>
      <c r="AF207" s="9"/>
      <c r="AG207" s="9"/>
      <c r="AH207" s="6"/>
      <c r="AI207" s="6"/>
      <c r="AJ207" s="6"/>
      <c r="AK207" s="6"/>
      <c r="AL207" s="6"/>
      <c r="AM207" s="6"/>
      <c r="AN207" s="6"/>
      <c r="AO207" s="6"/>
      <c r="AP207" s="6"/>
      <c r="AQ207" s="9"/>
      <c r="AR207" s="9"/>
      <c r="AS207" s="9"/>
      <c r="AT207" s="9"/>
      <c r="AU207" s="9"/>
      <c r="BE207" s="1"/>
      <c r="BG207" s="1"/>
      <c r="BH207" s="1"/>
      <c r="BI207" s="1"/>
      <c r="BJ207" s="1"/>
      <c r="BK207" s="1"/>
      <c r="BL207" s="1"/>
      <c r="BM207" s="1"/>
      <c r="BN207" s="1"/>
    </row>
    <row r="208" spans="31:66">
      <c r="AE208" s="9"/>
      <c r="AF208" s="9"/>
      <c r="AG208" s="9"/>
      <c r="AH208" s="6"/>
      <c r="AI208" s="6"/>
      <c r="AJ208" s="6"/>
      <c r="AK208" s="6"/>
      <c r="AL208" s="6"/>
      <c r="AM208" s="6"/>
      <c r="AN208" s="6"/>
      <c r="AO208" s="6"/>
      <c r="AP208" s="6"/>
      <c r="AQ208" s="9"/>
      <c r="AR208" s="9"/>
      <c r="AS208" s="9"/>
      <c r="AT208" s="9"/>
      <c r="AU208" s="9"/>
      <c r="BE208" s="1"/>
      <c r="BG208" s="1"/>
      <c r="BH208" s="1"/>
      <c r="BI208" s="1"/>
      <c r="BJ208" s="1"/>
      <c r="BK208" s="1"/>
      <c r="BL208" s="1"/>
      <c r="BM208" s="1"/>
      <c r="BN208" s="1"/>
    </row>
    <row r="209" spans="31:66">
      <c r="AE209" s="9"/>
      <c r="AF209" s="9"/>
      <c r="AG209" s="9"/>
      <c r="AH209" s="6"/>
      <c r="AI209" s="6"/>
      <c r="AJ209" s="6"/>
      <c r="AK209" s="6"/>
      <c r="AL209" s="6"/>
      <c r="AM209" s="6"/>
      <c r="AN209" s="6"/>
      <c r="AO209" s="6"/>
      <c r="AP209" s="6"/>
      <c r="AQ209" s="9"/>
      <c r="AR209" s="9"/>
      <c r="AS209" s="9"/>
      <c r="AT209" s="9"/>
      <c r="AU209" s="9"/>
      <c r="BE209" s="1"/>
      <c r="BG209" s="1"/>
      <c r="BH209" s="1"/>
      <c r="BI209" s="1"/>
      <c r="BJ209" s="1"/>
      <c r="BK209" s="1"/>
      <c r="BL209" s="1"/>
      <c r="BM209" s="1"/>
      <c r="BN209" s="1"/>
    </row>
    <row r="210" spans="31:66">
      <c r="AE210" s="9"/>
      <c r="AF210" s="9"/>
      <c r="AG210" s="9"/>
      <c r="AH210" s="6"/>
      <c r="AI210" s="6"/>
      <c r="AJ210" s="6"/>
      <c r="AK210" s="6"/>
      <c r="AL210" s="6"/>
      <c r="AM210" s="6"/>
      <c r="AN210" s="6"/>
      <c r="AO210" s="6"/>
      <c r="AP210" s="6"/>
      <c r="AQ210" s="9"/>
      <c r="AR210" s="9"/>
      <c r="AS210" s="9"/>
      <c r="AT210" s="9"/>
      <c r="AU210" s="9"/>
      <c r="BE210" s="1"/>
      <c r="BG210" s="1"/>
      <c r="BH210" s="1"/>
      <c r="BI210" s="1"/>
      <c r="BJ210" s="1"/>
      <c r="BK210" s="1"/>
      <c r="BL210" s="1"/>
      <c r="BM210" s="1"/>
      <c r="BN210" s="1"/>
    </row>
    <row r="211" spans="31:66">
      <c r="AE211" s="9"/>
      <c r="AF211" s="9"/>
      <c r="AG211" s="9"/>
      <c r="AH211" s="6"/>
      <c r="AI211" s="6"/>
      <c r="AJ211" s="6"/>
      <c r="AK211" s="6"/>
      <c r="AL211" s="6"/>
      <c r="AM211" s="6"/>
      <c r="AN211" s="6"/>
      <c r="AO211" s="6"/>
      <c r="AP211" s="6"/>
      <c r="AQ211" s="9"/>
      <c r="AR211" s="9"/>
      <c r="AS211" s="9"/>
      <c r="AT211" s="9"/>
      <c r="AU211" s="9"/>
      <c r="BE211" s="1"/>
      <c r="BG211" s="1"/>
      <c r="BH211" s="1"/>
      <c r="BI211" s="1"/>
      <c r="BJ211" s="1"/>
      <c r="BK211" s="1"/>
      <c r="BL211" s="1"/>
      <c r="BM211" s="1"/>
      <c r="BN211" s="1"/>
    </row>
    <row r="212" spans="31:66">
      <c r="AE212" s="9"/>
      <c r="AF212" s="9"/>
      <c r="AG212" s="9"/>
      <c r="AH212" s="6"/>
      <c r="AI212" s="6"/>
      <c r="AJ212" s="6"/>
      <c r="AK212" s="6"/>
      <c r="AL212" s="6"/>
      <c r="AM212" s="6"/>
      <c r="AN212" s="6"/>
      <c r="AO212" s="6"/>
      <c r="AP212" s="6"/>
      <c r="AQ212" s="9"/>
      <c r="AR212" s="9"/>
      <c r="AS212" s="9"/>
      <c r="AT212" s="9"/>
      <c r="AU212" s="9"/>
      <c r="BE212" s="1"/>
      <c r="BG212" s="1"/>
      <c r="BH212" s="1"/>
      <c r="BI212" s="1"/>
      <c r="BJ212" s="1"/>
      <c r="BK212" s="1"/>
      <c r="BL212" s="1"/>
      <c r="BM212" s="1"/>
      <c r="BN212" s="1"/>
    </row>
    <row r="213" spans="31:66">
      <c r="AE213" s="9"/>
      <c r="AF213" s="9"/>
      <c r="AG213" s="9"/>
      <c r="AH213" s="6"/>
      <c r="AI213" s="6"/>
      <c r="AJ213" s="6"/>
      <c r="AK213" s="6"/>
      <c r="AL213" s="6"/>
      <c r="AM213" s="6"/>
      <c r="AN213" s="6"/>
      <c r="AO213" s="6"/>
      <c r="AP213" s="6"/>
      <c r="AQ213" s="9"/>
      <c r="AR213" s="9"/>
      <c r="AS213" s="9"/>
      <c r="AT213" s="9"/>
      <c r="AU213" s="9"/>
      <c r="BE213" s="1"/>
      <c r="BG213" s="1"/>
      <c r="BH213" s="1"/>
      <c r="BI213" s="1"/>
      <c r="BJ213" s="1"/>
      <c r="BK213" s="1"/>
      <c r="BL213" s="1"/>
      <c r="BM213" s="1"/>
      <c r="BN213" s="1"/>
    </row>
    <row r="214" spans="31:66">
      <c r="AE214" s="9"/>
      <c r="AF214" s="9"/>
      <c r="AG214" s="9"/>
      <c r="AH214" s="6"/>
      <c r="AI214" s="6"/>
      <c r="AJ214" s="6"/>
      <c r="AK214" s="6"/>
      <c r="AL214" s="6"/>
      <c r="AM214" s="6"/>
      <c r="AN214" s="6"/>
      <c r="AO214" s="6"/>
      <c r="AP214" s="6"/>
      <c r="AQ214" s="9"/>
      <c r="AR214" s="9"/>
      <c r="AS214" s="9"/>
      <c r="AT214" s="9"/>
      <c r="AU214" s="9"/>
      <c r="BE214" s="1"/>
      <c r="BG214" s="1"/>
      <c r="BH214" s="1"/>
      <c r="BI214" s="1"/>
      <c r="BJ214" s="1"/>
      <c r="BK214" s="1"/>
      <c r="BL214" s="1"/>
      <c r="BM214" s="1"/>
      <c r="BN214" s="1"/>
    </row>
    <row r="215" spans="31:66">
      <c r="AE215" s="9"/>
      <c r="AF215" s="9"/>
      <c r="AG215" s="9"/>
      <c r="AH215" s="6"/>
      <c r="AI215" s="6"/>
      <c r="AJ215" s="6"/>
      <c r="AK215" s="6"/>
      <c r="AL215" s="6"/>
      <c r="AM215" s="6"/>
      <c r="AN215" s="6"/>
      <c r="AO215" s="6"/>
      <c r="AP215" s="6"/>
      <c r="AQ215" s="9"/>
      <c r="AR215" s="9"/>
      <c r="AS215" s="9"/>
      <c r="AT215" s="9"/>
      <c r="AU215" s="9"/>
      <c r="BE215" s="1"/>
      <c r="BG215" s="1"/>
      <c r="BH215" s="1"/>
      <c r="BI215" s="1"/>
      <c r="BJ215" s="1"/>
      <c r="BK215" s="1"/>
      <c r="BL215" s="1"/>
      <c r="BM215" s="1"/>
      <c r="BN215" s="1"/>
    </row>
    <row r="216" spans="31:66">
      <c r="AE216" s="9"/>
      <c r="AF216" s="9"/>
      <c r="AG216" s="9"/>
      <c r="AH216" s="6"/>
      <c r="AI216" s="6"/>
      <c r="AJ216" s="6"/>
      <c r="AK216" s="6"/>
      <c r="AL216" s="6"/>
      <c r="AM216" s="6"/>
      <c r="AN216" s="6"/>
      <c r="AO216" s="6"/>
      <c r="AP216" s="6"/>
      <c r="AQ216" s="9"/>
      <c r="AR216" s="9"/>
      <c r="AS216" s="9"/>
      <c r="AT216" s="9"/>
      <c r="AU216" s="9"/>
      <c r="BE216" s="1"/>
      <c r="BG216" s="1"/>
      <c r="BH216" s="1"/>
      <c r="BI216" s="1"/>
      <c r="BJ216" s="1"/>
      <c r="BK216" s="1"/>
      <c r="BL216" s="1"/>
      <c r="BM216" s="1"/>
      <c r="BN216" s="1"/>
    </row>
    <row r="217" spans="31:66">
      <c r="AE217" s="9"/>
      <c r="AF217" s="9"/>
      <c r="AG217" s="9"/>
      <c r="AH217" s="6"/>
      <c r="AI217" s="6"/>
      <c r="AJ217" s="6"/>
      <c r="AK217" s="6"/>
      <c r="AL217" s="6"/>
      <c r="AM217" s="6"/>
      <c r="AN217" s="6"/>
      <c r="AO217" s="6"/>
      <c r="AP217" s="6"/>
      <c r="AQ217" s="9"/>
      <c r="AR217" s="9"/>
      <c r="AS217" s="9"/>
      <c r="AT217" s="9"/>
      <c r="AU217" s="9"/>
      <c r="BE217" s="1"/>
      <c r="BG217" s="1"/>
      <c r="BH217" s="1"/>
      <c r="BI217" s="1"/>
      <c r="BJ217" s="1"/>
      <c r="BK217" s="1"/>
      <c r="BL217" s="1"/>
      <c r="BM217" s="1"/>
      <c r="BN217" s="1"/>
    </row>
    <row r="218" spans="31:66">
      <c r="AE218" s="9"/>
      <c r="AF218" s="9"/>
      <c r="AG218" s="9"/>
      <c r="AH218" s="6"/>
      <c r="AI218" s="6"/>
      <c r="AJ218" s="6"/>
      <c r="AK218" s="6"/>
      <c r="AL218" s="6"/>
      <c r="AM218" s="6"/>
      <c r="AN218" s="6"/>
      <c r="AO218" s="6"/>
      <c r="AP218" s="6"/>
      <c r="AQ218" s="9"/>
      <c r="AR218" s="9"/>
      <c r="AS218" s="9"/>
      <c r="AT218" s="9"/>
      <c r="AU218" s="9"/>
      <c r="BE218" s="1"/>
      <c r="BG218" s="1"/>
      <c r="BH218" s="1"/>
      <c r="BI218" s="1"/>
      <c r="BJ218" s="1"/>
      <c r="BK218" s="1"/>
      <c r="BL218" s="1"/>
      <c r="BM218" s="1"/>
      <c r="BN218" s="1"/>
    </row>
    <row r="219" spans="31:66">
      <c r="AE219" s="9"/>
      <c r="AF219" s="9"/>
      <c r="AG219" s="9"/>
      <c r="AH219" s="6"/>
      <c r="AI219" s="6"/>
      <c r="AJ219" s="6"/>
      <c r="AK219" s="6"/>
      <c r="AL219" s="6"/>
      <c r="AM219" s="6"/>
      <c r="AN219" s="6"/>
      <c r="AO219" s="6"/>
      <c r="AP219" s="6"/>
      <c r="AQ219" s="9"/>
      <c r="AR219" s="9"/>
      <c r="AS219" s="9"/>
      <c r="AT219" s="9"/>
      <c r="AU219" s="9"/>
      <c r="BE219" s="1"/>
      <c r="BG219" s="1"/>
      <c r="BH219" s="1"/>
      <c r="BI219" s="1"/>
      <c r="BJ219" s="1"/>
      <c r="BK219" s="1"/>
      <c r="BL219" s="1"/>
      <c r="BM219" s="1"/>
      <c r="BN219" s="1"/>
    </row>
    <row r="220" spans="31:66">
      <c r="AE220" s="9"/>
      <c r="AF220" s="9"/>
      <c r="AG220" s="9"/>
      <c r="AH220" s="6"/>
      <c r="AI220" s="6"/>
      <c r="AJ220" s="6"/>
      <c r="AK220" s="6"/>
      <c r="AL220" s="6"/>
      <c r="AM220" s="6"/>
      <c r="AN220" s="6"/>
      <c r="AO220" s="6"/>
      <c r="AP220" s="6"/>
      <c r="AQ220" s="9"/>
      <c r="AR220" s="9"/>
      <c r="AS220" s="9"/>
      <c r="AT220" s="9"/>
      <c r="AU220" s="9"/>
      <c r="BE220" s="1"/>
      <c r="BG220" s="1"/>
      <c r="BH220" s="1"/>
      <c r="BI220" s="1"/>
      <c r="BJ220" s="1"/>
      <c r="BK220" s="1"/>
      <c r="BL220" s="1"/>
      <c r="BM220" s="1"/>
      <c r="BN220" s="1"/>
    </row>
    <row r="221" spans="31:66">
      <c r="AE221" s="9"/>
      <c r="AF221" s="9"/>
      <c r="AG221" s="9"/>
      <c r="AH221" s="6"/>
      <c r="AI221" s="6"/>
      <c r="AJ221" s="6"/>
      <c r="AK221" s="6"/>
      <c r="AL221" s="6"/>
      <c r="AM221" s="6"/>
      <c r="AN221" s="6"/>
      <c r="AO221" s="6"/>
      <c r="AP221" s="6"/>
      <c r="AQ221" s="9"/>
      <c r="AR221" s="9"/>
      <c r="AS221" s="9"/>
      <c r="AT221" s="9"/>
      <c r="AU221" s="9"/>
      <c r="BE221" s="1"/>
      <c r="BG221" s="1"/>
      <c r="BH221" s="1"/>
      <c r="BI221" s="1"/>
      <c r="BJ221" s="1"/>
      <c r="BK221" s="1"/>
      <c r="BL221" s="1"/>
      <c r="BM221" s="1"/>
      <c r="BN221" s="1"/>
    </row>
    <row r="222" spans="31:66">
      <c r="AE222" s="9"/>
      <c r="AF222" s="9"/>
      <c r="AG222" s="9"/>
      <c r="AH222" s="6"/>
      <c r="AI222" s="6"/>
      <c r="AJ222" s="6"/>
      <c r="AK222" s="6"/>
      <c r="AL222" s="6"/>
      <c r="AM222" s="6"/>
      <c r="AN222" s="6"/>
      <c r="AO222" s="6"/>
      <c r="AP222" s="6"/>
      <c r="AQ222" s="9"/>
      <c r="AR222" s="9"/>
      <c r="AS222" s="9"/>
      <c r="AT222" s="9"/>
      <c r="AU222" s="9"/>
      <c r="BE222" s="1"/>
      <c r="BG222" s="1"/>
      <c r="BH222" s="1"/>
      <c r="BI222" s="1"/>
      <c r="BJ222" s="1"/>
      <c r="BK222" s="1"/>
      <c r="BL222" s="1"/>
      <c r="BM222" s="1"/>
      <c r="BN222" s="1"/>
    </row>
    <row r="223" spans="31:66">
      <c r="AE223" s="9"/>
      <c r="AF223" s="9"/>
      <c r="AG223" s="9"/>
      <c r="AH223" s="6"/>
      <c r="AI223" s="6"/>
      <c r="AJ223" s="6"/>
      <c r="AK223" s="6"/>
      <c r="AL223" s="6"/>
      <c r="AM223" s="6"/>
      <c r="AN223" s="6"/>
      <c r="AO223" s="6"/>
      <c r="AP223" s="6"/>
      <c r="AQ223" s="9"/>
      <c r="AR223" s="9"/>
      <c r="AS223" s="9"/>
      <c r="AT223" s="9"/>
      <c r="AU223" s="9"/>
      <c r="BE223" s="1"/>
      <c r="BG223" s="1"/>
      <c r="BH223" s="1"/>
      <c r="BI223" s="1"/>
      <c r="BJ223" s="1"/>
      <c r="BK223" s="1"/>
      <c r="BL223" s="1"/>
      <c r="BM223" s="1"/>
      <c r="BN223" s="1"/>
    </row>
    <row r="224" spans="31:66">
      <c r="AE224" s="9"/>
      <c r="AF224" s="9"/>
      <c r="AG224" s="9"/>
      <c r="AH224" s="6"/>
      <c r="AI224" s="6"/>
      <c r="AJ224" s="6"/>
      <c r="AK224" s="6"/>
      <c r="AL224" s="6"/>
      <c r="AM224" s="6"/>
      <c r="AN224" s="6"/>
      <c r="AO224" s="6"/>
      <c r="AP224" s="6"/>
      <c r="AQ224" s="9"/>
      <c r="AR224" s="9"/>
      <c r="AS224" s="9"/>
      <c r="AT224" s="9"/>
      <c r="AU224" s="9"/>
      <c r="BE224" s="1"/>
      <c r="BG224" s="1"/>
      <c r="BH224" s="1"/>
      <c r="BI224" s="1"/>
      <c r="BJ224" s="1"/>
      <c r="BK224" s="1"/>
      <c r="BL224" s="1"/>
      <c r="BM224" s="1"/>
      <c r="BN224" s="1"/>
    </row>
    <row r="225" spans="31:66">
      <c r="AE225" s="9"/>
      <c r="AF225" s="9"/>
      <c r="AG225" s="9"/>
      <c r="AH225" s="6"/>
      <c r="AI225" s="6"/>
      <c r="AJ225" s="6"/>
      <c r="AK225" s="6"/>
      <c r="AL225" s="6"/>
      <c r="AM225" s="6"/>
      <c r="AN225" s="6"/>
      <c r="AO225" s="6"/>
      <c r="AP225" s="6"/>
      <c r="AQ225" s="9"/>
      <c r="AR225" s="9"/>
      <c r="AS225" s="9"/>
      <c r="AT225" s="9"/>
      <c r="AU225" s="9"/>
      <c r="BE225" s="1"/>
      <c r="BG225" s="1"/>
      <c r="BH225" s="1"/>
      <c r="BI225" s="1"/>
      <c r="BJ225" s="1"/>
      <c r="BK225" s="1"/>
      <c r="BL225" s="1"/>
      <c r="BM225" s="1"/>
      <c r="BN225" s="1"/>
    </row>
    <row r="226" spans="31:66">
      <c r="AE226" s="9"/>
      <c r="AF226" s="9"/>
      <c r="AG226" s="9"/>
      <c r="AH226" s="6"/>
      <c r="AI226" s="6"/>
      <c r="AJ226" s="6"/>
      <c r="AK226" s="6"/>
      <c r="AL226" s="6"/>
      <c r="AM226" s="6"/>
      <c r="AN226" s="6"/>
      <c r="AO226" s="6"/>
      <c r="AP226" s="6"/>
      <c r="AQ226" s="9"/>
      <c r="AR226" s="9"/>
      <c r="AS226" s="9"/>
      <c r="AT226" s="9"/>
      <c r="AU226" s="9"/>
      <c r="BE226" s="1"/>
      <c r="BG226" s="1"/>
      <c r="BH226" s="1"/>
      <c r="BI226" s="1"/>
      <c r="BJ226" s="1"/>
      <c r="BK226" s="1"/>
      <c r="BL226" s="1"/>
      <c r="BM226" s="1"/>
      <c r="BN226" s="1"/>
    </row>
    <row r="227" spans="31:66">
      <c r="AE227" s="9"/>
      <c r="AF227" s="9"/>
      <c r="AG227" s="9"/>
      <c r="AH227" s="6"/>
      <c r="AI227" s="6"/>
      <c r="AJ227" s="6"/>
      <c r="AK227" s="6"/>
      <c r="AL227" s="6"/>
      <c r="AM227" s="6"/>
      <c r="AN227" s="6"/>
      <c r="AO227" s="6"/>
      <c r="AP227" s="6"/>
      <c r="AQ227" s="9"/>
      <c r="AR227" s="9"/>
      <c r="AS227" s="9"/>
      <c r="AT227" s="9"/>
      <c r="AU227" s="9"/>
      <c r="BE227" s="1"/>
      <c r="BG227" s="1"/>
      <c r="BH227" s="1"/>
      <c r="BI227" s="1"/>
      <c r="BJ227" s="1"/>
      <c r="BK227" s="1"/>
      <c r="BL227" s="1"/>
      <c r="BM227" s="1"/>
      <c r="BN227" s="1"/>
    </row>
    <row r="228" spans="31:66">
      <c r="AE228" s="9"/>
      <c r="AF228" s="9"/>
      <c r="AG228" s="9"/>
      <c r="AH228" s="6"/>
      <c r="AI228" s="6"/>
      <c r="AJ228" s="6"/>
      <c r="AK228" s="6"/>
      <c r="AL228" s="6"/>
      <c r="AM228" s="6"/>
      <c r="AN228" s="6"/>
      <c r="AO228" s="6"/>
      <c r="AP228" s="6"/>
      <c r="AQ228" s="9"/>
      <c r="AR228" s="9"/>
      <c r="AS228" s="9"/>
      <c r="AT228" s="9"/>
      <c r="AU228" s="9"/>
      <c r="BE228" s="1"/>
      <c r="BG228" s="1"/>
      <c r="BH228" s="1"/>
      <c r="BI228" s="1"/>
      <c r="BJ228" s="1"/>
      <c r="BK228" s="1"/>
      <c r="BL228" s="1"/>
      <c r="BM228" s="1"/>
      <c r="BN228" s="1"/>
    </row>
    <row r="229" spans="31:66">
      <c r="AE229" s="9"/>
      <c r="AF229" s="9"/>
      <c r="AG229" s="9"/>
      <c r="AH229" s="6"/>
      <c r="AI229" s="6"/>
      <c r="AJ229" s="6"/>
      <c r="AK229" s="6"/>
      <c r="AL229" s="6"/>
      <c r="AM229" s="6"/>
      <c r="AN229" s="6"/>
      <c r="AO229" s="6"/>
      <c r="AP229" s="6"/>
      <c r="AQ229" s="9"/>
      <c r="AR229" s="9"/>
      <c r="AS229" s="9"/>
      <c r="AT229" s="9"/>
      <c r="AU229" s="9"/>
      <c r="BE229" s="1"/>
      <c r="BG229" s="1"/>
      <c r="BH229" s="1"/>
      <c r="BI229" s="1"/>
      <c r="BJ229" s="1"/>
      <c r="BK229" s="1"/>
      <c r="BL229" s="1"/>
      <c r="BM229" s="1"/>
      <c r="BN229" s="1"/>
    </row>
    <row r="230" spans="31:66">
      <c r="AE230" s="9"/>
      <c r="AF230" s="9"/>
      <c r="AG230" s="9"/>
      <c r="AH230" s="6"/>
      <c r="AI230" s="6"/>
      <c r="AJ230" s="6"/>
      <c r="AK230" s="6"/>
      <c r="AL230" s="6"/>
      <c r="AM230" s="6"/>
      <c r="AN230" s="6"/>
      <c r="AO230" s="6"/>
      <c r="AP230" s="6"/>
      <c r="AQ230" s="9"/>
      <c r="AR230" s="9"/>
      <c r="AS230" s="9"/>
      <c r="AT230" s="9"/>
      <c r="AU230" s="9"/>
      <c r="BE230" s="1"/>
      <c r="BG230" s="1"/>
      <c r="BH230" s="1"/>
      <c r="BI230" s="1"/>
      <c r="BJ230" s="1"/>
      <c r="BK230" s="1"/>
      <c r="BL230" s="1"/>
      <c r="BM230" s="1"/>
      <c r="BN230" s="1"/>
    </row>
    <row r="231" spans="31:66">
      <c r="AE231" s="9"/>
      <c r="AF231" s="9"/>
      <c r="AG231" s="9"/>
      <c r="AH231" s="6"/>
      <c r="AI231" s="6"/>
      <c r="AJ231" s="6"/>
      <c r="AK231" s="6"/>
      <c r="AL231" s="6"/>
      <c r="AM231" s="6"/>
      <c r="AN231" s="6"/>
      <c r="AO231" s="6"/>
      <c r="AP231" s="6"/>
      <c r="AQ231" s="9"/>
      <c r="AR231" s="9"/>
      <c r="AS231" s="9"/>
      <c r="AT231" s="9"/>
      <c r="AU231" s="9"/>
      <c r="BE231" s="1"/>
      <c r="BG231" s="1"/>
      <c r="BH231" s="1"/>
      <c r="BI231" s="1"/>
      <c r="BJ231" s="1"/>
      <c r="BK231" s="1"/>
      <c r="BL231" s="1"/>
      <c r="BM231" s="1"/>
      <c r="BN231" s="1"/>
    </row>
    <row r="232" spans="31:66">
      <c r="AE232" s="9"/>
      <c r="AF232" s="9"/>
      <c r="AG232" s="9"/>
      <c r="AH232" s="6"/>
      <c r="AI232" s="6"/>
      <c r="AJ232" s="6"/>
      <c r="AK232" s="6"/>
      <c r="AL232" s="6"/>
      <c r="AM232" s="6"/>
      <c r="AN232" s="6"/>
      <c r="AO232" s="6"/>
      <c r="AP232" s="6"/>
      <c r="AQ232" s="9"/>
      <c r="AR232" s="9"/>
      <c r="AS232" s="9"/>
      <c r="AT232" s="9"/>
      <c r="AU232" s="9"/>
      <c r="BE232" s="1"/>
      <c r="BG232" s="1"/>
      <c r="BH232" s="1"/>
      <c r="BI232" s="1"/>
      <c r="BJ232" s="1"/>
      <c r="BK232" s="1"/>
      <c r="BL232" s="1"/>
      <c r="BM232" s="1"/>
      <c r="BN232" s="1"/>
    </row>
    <row r="233" spans="31:66">
      <c r="AE233" s="9"/>
      <c r="AF233" s="9"/>
      <c r="AG233" s="9"/>
      <c r="AH233" s="6"/>
      <c r="AI233" s="6"/>
      <c r="AJ233" s="6"/>
      <c r="AK233" s="6"/>
      <c r="AL233" s="6"/>
      <c r="AM233" s="6"/>
      <c r="AN233" s="6"/>
      <c r="AO233" s="6"/>
      <c r="AP233" s="6"/>
      <c r="AQ233" s="9"/>
      <c r="AR233" s="9"/>
      <c r="AS233" s="9"/>
      <c r="AT233" s="9"/>
      <c r="AU233" s="9"/>
      <c r="BE233" s="1"/>
      <c r="BG233" s="1"/>
      <c r="BH233" s="1"/>
      <c r="BI233" s="1"/>
      <c r="BJ233" s="1"/>
      <c r="BK233" s="1"/>
      <c r="BL233" s="1"/>
      <c r="BM233" s="1"/>
      <c r="BN233" s="1"/>
    </row>
    <row r="234" spans="31:66">
      <c r="AE234" s="9"/>
      <c r="AF234" s="9"/>
      <c r="AG234" s="9"/>
      <c r="AH234" s="6"/>
      <c r="AI234" s="6"/>
      <c r="AJ234" s="6"/>
      <c r="AK234" s="6"/>
      <c r="AL234" s="6"/>
      <c r="AM234" s="6"/>
      <c r="AN234" s="6"/>
      <c r="AO234" s="6"/>
      <c r="AP234" s="6"/>
      <c r="AQ234" s="9"/>
      <c r="AR234" s="9"/>
      <c r="AS234" s="9"/>
      <c r="AT234" s="9"/>
      <c r="AU234" s="9"/>
      <c r="BE234" s="1"/>
      <c r="BG234" s="1"/>
      <c r="BH234" s="1"/>
      <c r="BI234" s="1"/>
      <c r="BJ234" s="1"/>
      <c r="BK234" s="1"/>
      <c r="BL234" s="1"/>
      <c r="BM234" s="1"/>
      <c r="BN234" s="1"/>
    </row>
    <row r="235" spans="31:66">
      <c r="AE235" s="9"/>
      <c r="AF235" s="9"/>
      <c r="AG235" s="9"/>
      <c r="AH235" s="6"/>
      <c r="AI235" s="6"/>
      <c r="AJ235" s="6"/>
      <c r="AK235" s="6"/>
      <c r="AL235" s="6"/>
      <c r="AM235" s="6"/>
      <c r="AN235" s="6"/>
      <c r="AO235" s="6"/>
      <c r="AP235" s="6"/>
      <c r="AQ235" s="9"/>
      <c r="AR235" s="9"/>
      <c r="AS235" s="9"/>
      <c r="AT235" s="9"/>
      <c r="AU235" s="9"/>
      <c r="BE235" s="1"/>
      <c r="BG235" s="1"/>
      <c r="BH235" s="1"/>
      <c r="BI235" s="1"/>
      <c r="BJ235" s="1"/>
      <c r="BK235" s="1"/>
      <c r="BL235" s="1"/>
      <c r="BM235" s="1"/>
      <c r="BN235" s="1"/>
    </row>
    <row r="236" spans="31:66">
      <c r="AE236" s="9"/>
      <c r="AF236" s="9"/>
      <c r="AG236" s="9"/>
      <c r="AH236" s="6"/>
      <c r="AI236" s="6"/>
      <c r="AJ236" s="6"/>
      <c r="AK236" s="6"/>
      <c r="AL236" s="6"/>
      <c r="AM236" s="6"/>
      <c r="AN236" s="6"/>
      <c r="AO236" s="6"/>
      <c r="AP236" s="6"/>
      <c r="AQ236" s="9"/>
      <c r="AR236" s="9"/>
      <c r="AS236" s="9"/>
      <c r="AT236" s="9"/>
      <c r="AU236" s="9"/>
      <c r="BE236" s="1"/>
      <c r="BG236" s="1"/>
      <c r="BH236" s="1"/>
      <c r="BI236" s="1"/>
      <c r="BJ236" s="1"/>
      <c r="BK236" s="1"/>
      <c r="BL236" s="1"/>
      <c r="BM236" s="1"/>
      <c r="BN236" s="1"/>
    </row>
    <row r="237" spans="31:66">
      <c r="AE237" s="9"/>
      <c r="AF237" s="9"/>
      <c r="AG237" s="9"/>
      <c r="AH237" s="6"/>
      <c r="AI237" s="6"/>
      <c r="AJ237" s="6"/>
      <c r="AK237" s="6"/>
      <c r="AL237" s="6"/>
      <c r="AM237" s="6"/>
      <c r="AN237" s="6"/>
      <c r="AO237" s="6"/>
      <c r="AP237" s="6"/>
      <c r="AQ237" s="9"/>
      <c r="AR237" s="9"/>
      <c r="AS237" s="9"/>
      <c r="AT237" s="9"/>
      <c r="AU237" s="9"/>
      <c r="BE237" s="1"/>
      <c r="BG237" s="1"/>
      <c r="BH237" s="1"/>
      <c r="BI237" s="1"/>
      <c r="BJ237" s="1"/>
      <c r="BK237" s="1"/>
      <c r="BL237" s="1"/>
      <c r="BM237" s="1"/>
      <c r="BN237" s="1"/>
    </row>
    <row r="238" spans="31:66">
      <c r="AE238" s="9"/>
      <c r="AF238" s="9"/>
      <c r="AG238" s="9"/>
      <c r="AH238" s="6"/>
      <c r="AI238" s="6"/>
      <c r="AJ238" s="6"/>
      <c r="AK238" s="6"/>
      <c r="AL238" s="6"/>
      <c r="AM238" s="6"/>
      <c r="AN238" s="6"/>
      <c r="AO238" s="6"/>
      <c r="AP238" s="6"/>
      <c r="AQ238" s="9"/>
      <c r="AR238" s="9"/>
      <c r="AS238" s="9"/>
      <c r="AT238" s="9"/>
      <c r="AU238" s="9"/>
      <c r="BE238" s="1"/>
      <c r="BG238" s="1"/>
      <c r="BH238" s="1"/>
      <c r="BI238" s="1"/>
      <c r="BJ238" s="1"/>
      <c r="BK238" s="1"/>
      <c r="BL238" s="1"/>
      <c r="BM238" s="1"/>
      <c r="BN238" s="1"/>
    </row>
    <row r="239" spans="31:66">
      <c r="AE239" s="9"/>
      <c r="AF239" s="9"/>
      <c r="AG239" s="9"/>
      <c r="AH239" s="6"/>
      <c r="AI239" s="6"/>
      <c r="AJ239" s="6"/>
      <c r="AK239" s="6"/>
      <c r="AL239" s="6"/>
      <c r="AM239" s="6"/>
      <c r="AN239" s="6"/>
      <c r="AO239" s="6"/>
      <c r="AP239" s="6"/>
      <c r="AQ239" s="9"/>
      <c r="AR239" s="9"/>
      <c r="AS239" s="9"/>
      <c r="AT239" s="9"/>
      <c r="AU239" s="9"/>
      <c r="BE239" s="1"/>
      <c r="BG239" s="1"/>
      <c r="BH239" s="1"/>
      <c r="BI239" s="1"/>
      <c r="BJ239" s="1"/>
      <c r="BK239" s="1"/>
      <c r="BL239" s="1"/>
      <c r="BM239" s="1"/>
      <c r="BN239" s="1"/>
    </row>
    <row r="240" spans="31:66">
      <c r="AE240" s="9"/>
      <c r="AF240" s="9"/>
      <c r="AG240" s="9"/>
      <c r="AH240" s="6"/>
      <c r="AI240" s="6"/>
      <c r="AJ240" s="6"/>
      <c r="AK240" s="6"/>
      <c r="AL240" s="6"/>
      <c r="AM240" s="6"/>
      <c r="AN240" s="6"/>
      <c r="AO240" s="6"/>
      <c r="AP240" s="6"/>
      <c r="AQ240" s="9"/>
      <c r="AR240" s="9"/>
      <c r="AS240" s="9"/>
      <c r="AT240" s="9"/>
      <c r="AU240" s="9"/>
      <c r="BE240" s="1"/>
      <c r="BG240" s="1"/>
      <c r="BH240" s="1"/>
      <c r="BI240" s="1"/>
      <c r="BJ240" s="1"/>
      <c r="BK240" s="1"/>
      <c r="BL240" s="1"/>
      <c r="BM240" s="1"/>
      <c r="BN240" s="1"/>
    </row>
    <row r="241" spans="31:66">
      <c r="AE241" s="9"/>
      <c r="AF241" s="9"/>
      <c r="AG241" s="9"/>
      <c r="AH241" s="6"/>
      <c r="AI241" s="6"/>
      <c r="AJ241" s="6"/>
      <c r="AK241" s="6"/>
      <c r="AL241" s="6"/>
      <c r="AM241" s="6"/>
      <c r="AN241" s="6"/>
      <c r="AO241" s="6"/>
      <c r="AP241" s="6"/>
      <c r="AQ241" s="9"/>
      <c r="AR241" s="9"/>
      <c r="AS241" s="9"/>
      <c r="AT241" s="9"/>
      <c r="AU241" s="9"/>
      <c r="BE241" s="1"/>
      <c r="BG241" s="1"/>
      <c r="BH241" s="1"/>
      <c r="BI241" s="1"/>
      <c r="BJ241" s="1"/>
      <c r="BK241" s="1"/>
      <c r="BL241" s="1"/>
      <c r="BM241" s="1"/>
      <c r="BN241" s="1"/>
    </row>
    <row r="242" spans="31:66">
      <c r="AE242" s="9"/>
      <c r="AF242" s="9"/>
      <c r="AG242" s="9"/>
      <c r="AH242" s="6"/>
      <c r="AI242" s="6"/>
      <c r="AJ242" s="6"/>
      <c r="AK242" s="6"/>
      <c r="AL242" s="6"/>
      <c r="AM242" s="6"/>
      <c r="AN242" s="6"/>
      <c r="AO242" s="6"/>
      <c r="AP242" s="6"/>
      <c r="AQ242" s="9"/>
      <c r="AR242" s="9"/>
      <c r="AS242" s="9"/>
      <c r="AT242" s="9"/>
      <c r="AU242" s="9"/>
      <c r="BE242" s="1"/>
      <c r="BG242" s="1"/>
      <c r="BH242" s="1"/>
      <c r="BI242" s="1"/>
      <c r="BJ242" s="1"/>
      <c r="BK242" s="1"/>
      <c r="BL242" s="1"/>
      <c r="BM242" s="1"/>
      <c r="BN242" s="1"/>
    </row>
    <row r="243" spans="31:66">
      <c r="AE243" s="9"/>
      <c r="AF243" s="9"/>
      <c r="AG243" s="9"/>
      <c r="AH243" s="6"/>
      <c r="AI243" s="6"/>
      <c r="AJ243" s="6"/>
      <c r="AK243" s="6"/>
      <c r="AL243" s="6"/>
      <c r="AM243" s="6"/>
      <c r="AN243" s="6"/>
      <c r="AO243" s="6"/>
      <c r="AP243" s="6"/>
      <c r="AQ243" s="9"/>
      <c r="AR243" s="9"/>
      <c r="AS243" s="9"/>
      <c r="AT243" s="9"/>
      <c r="AU243" s="9"/>
      <c r="BE243" s="1"/>
      <c r="BG243" s="1"/>
      <c r="BH243" s="1"/>
      <c r="BI243" s="1"/>
      <c r="BJ243" s="1"/>
      <c r="BK243" s="1"/>
      <c r="BL243" s="1"/>
      <c r="BM243" s="1"/>
      <c r="BN243" s="1"/>
    </row>
    <row r="244" spans="31:66">
      <c r="AE244" s="9"/>
      <c r="AF244" s="9"/>
      <c r="AG244" s="9"/>
      <c r="AH244" s="6"/>
      <c r="AI244" s="6"/>
      <c r="AJ244" s="6"/>
      <c r="AK244" s="6"/>
      <c r="AL244" s="6"/>
      <c r="AM244" s="6"/>
      <c r="AN244" s="6"/>
      <c r="AO244" s="6"/>
      <c r="AP244" s="6"/>
      <c r="AQ244" s="9"/>
      <c r="AR244" s="9"/>
      <c r="AS244" s="9"/>
      <c r="AT244" s="9"/>
      <c r="AU244" s="9"/>
      <c r="BE244" s="1"/>
      <c r="BG244" s="1"/>
      <c r="BH244" s="1"/>
      <c r="BI244" s="1"/>
      <c r="BJ244" s="1"/>
      <c r="BK244" s="1"/>
      <c r="BL244" s="1"/>
      <c r="BM244" s="1"/>
      <c r="BN244" s="1"/>
    </row>
    <row r="245" spans="31:66">
      <c r="AE245" s="9"/>
      <c r="AF245" s="9"/>
      <c r="AG245" s="9"/>
      <c r="AH245" s="6"/>
      <c r="AI245" s="6"/>
      <c r="AJ245" s="6"/>
      <c r="AK245" s="6"/>
      <c r="AL245" s="6"/>
      <c r="AM245" s="6"/>
      <c r="AN245" s="6"/>
      <c r="AO245" s="6"/>
      <c r="AP245" s="6"/>
      <c r="AQ245" s="9"/>
      <c r="AR245" s="9"/>
      <c r="AS245" s="9"/>
      <c r="AT245" s="9"/>
      <c r="AU245" s="9"/>
      <c r="BE245" s="1"/>
      <c r="BG245" s="1"/>
      <c r="BH245" s="1"/>
      <c r="BI245" s="1"/>
      <c r="BJ245" s="1"/>
      <c r="BK245" s="1"/>
      <c r="BL245" s="1"/>
      <c r="BM245" s="1"/>
      <c r="BN245" s="1"/>
    </row>
    <row r="246" spans="31:66">
      <c r="AE246" s="9"/>
      <c r="AF246" s="9"/>
      <c r="AG246" s="9"/>
      <c r="AH246" s="6"/>
      <c r="AI246" s="6"/>
      <c r="AJ246" s="6"/>
      <c r="AK246" s="6"/>
      <c r="AL246" s="6"/>
      <c r="AM246" s="6"/>
      <c r="AN246" s="6"/>
      <c r="AO246" s="6"/>
      <c r="AP246" s="6"/>
      <c r="AQ246" s="9"/>
      <c r="AR246" s="9"/>
      <c r="AS246" s="9"/>
      <c r="AT246" s="9"/>
      <c r="AU246" s="9"/>
      <c r="BE246" s="1"/>
      <c r="BG246" s="1"/>
      <c r="BH246" s="1"/>
      <c r="BI246" s="1"/>
      <c r="BJ246" s="1"/>
      <c r="BK246" s="1"/>
      <c r="BL246" s="1"/>
      <c r="BM246" s="1"/>
      <c r="BN246" s="1"/>
    </row>
    <row r="247" spans="31:66">
      <c r="AE247" s="9"/>
      <c r="AF247" s="9"/>
      <c r="AG247" s="9"/>
      <c r="AH247" s="6"/>
      <c r="AI247" s="6"/>
      <c r="AJ247" s="6"/>
      <c r="AK247" s="6"/>
      <c r="AL247" s="6"/>
      <c r="AM247" s="6"/>
      <c r="AN247" s="6"/>
      <c r="AO247" s="6"/>
      <c r="AP247" s="6"/>
      <c r="AQ247" s="9"/>
      <c r="AR247" s="9"/>
      <c r="AS247" s="9"/>
      <c r="AT247" s="9"/>
      <c r="AU247" s="9"/>
      <c r="BE247" s="1"/>
      <c r="BG247" s="1"/>
      <c r="BH247" s="1"/>
      <c r="BI247" s="1"/>
      <c r="BJ247" s="1"/>
      <c r="BK247" s="1"/>
      <c r="BL247" s="1"/>
      <c r="BM247" s="1"/>
      <c r="BN247" s="1"/>
    </row>
    <row r="248" spans="31:66">
      <c r="AE248" s="9"/>
      <c r="AF248" s="9"/>
      <c r="AG248" s="9"/>
      <c r="AH248" s="6"/>
      <c r="AI248" s="6"/>
      <c r="AJ248" s="6"/>
      <c r="AK248" s="6"/>
      <c r="AL248" s="6"/>
      <c r="AM248" s="6"/>
      <c r="AN248" s="6"/>
      <c r="AO248" s="6"/>
      <c r="AP248" s="6"/>
      <c r="AQ248" s="9"/>
      <c r="AR248" s="9"/>
      <c r="AS248" s="9"/>
      <c r="AT248" s="9"/>
      <c r="AU248" s="9"/>
      <c r="BE248" s="1"/>
      <c r="BG248" s="1"/>
      <c r="BH248" s="1"/>
      <c r="BI248" s="1"/>
      <c r="BJ248" s="1"/>
      <c r="BK248" s="1"/>
      <c r="BL248" s="1"/>
      <c r="BM248" s="1"/>
      <c r="BN248" s="1"/>
    </row>
    <row r="249" spans="31:66">
      <c r="AE249" s="9"/>
      <c r="AF249" s="9"/>
      <c r="AG249" s="9"/>
      <c r="AH249" s="6"/>
      <c r="AI249" s="6"/>
      <c r="AJ249" s="6"/>
      <c r="AK249" s="6"/>
      <c r="AL249" s="6"/>
      <c r="AM249" s="6"/>
      <c r="AN249" s="6"/>
      <c r="AO249" s="6"/>
      <c r="AP249" s="6"/>
      <c r="AQ249" s="9"/>
      <c r="AR249" s="9"/>
      <c r="AS249" s="9"/>
      <c r="AT249" s="9"/>
      <c r="AU249" s="9"/>
      <c r="BE249" s="1"/>
      <c r="BG249" s="1"/>
      <c r="BH249" s="1"/>
      <c r="BI249" s="1"/>
      <c r="BJ249" s="1"/>
      <c r="BK249" s="1"/>
      <c r="BL249" s="1"/>
      <c r="BM249" s="1"/>
      <c r="BN249" s="1"/>
    </row>
    <row r="250" spans="31:66">
      <c r="AE250" s="9"/>
      <c r="AF250" s="9"/>
      <c r="AG250" s="9"/>
      <c r="AH250" s="6"/>
      <c r="AI250" s="6"/>
      <c r="AJ250" s="6"/>
      <c r="AK250" s="6"/>
      <c r="AL250" s="6"/>
      <c r="AM250" s="6"/>
      <c r="AN250" s="6"/>
      <c r="AO250" s="6"/>
      <c r="AP250" s="6"/>
      <c r="AQ250" s="9"/>
      <c r="AR250" s="9"/>
      <c r="AS250" s="9"/>
      <c r="AT250" s="9"/>
      <c r="AU250" s="9"/>
      <c r="BE250" s="1"/>
      <c r="BG250" s="1"/>
      <c r="BH250" s="1"/>
      <c r="BI250" s="1"/>
      <c r="BJ250" s="1"/>
      <c r="BK250" s="1"/>
      <c r="BL250" s="1"/>
      <c r="BM250" s="1"/>
      <c r="BN250" s="1"/>
    </row>
    <row r="251" spans="31:66">
      <c r="AE251" s="9"/>
      <c r="AF251" s="9"/>
      <c r="AG251" s="9"/>
      <c r="AH251" s="6"/>
      <c r="AI251" s="6"/>
      <c r="AJ251" s="6"/>
      <c r="AK251" s="6"/>
      <c r="AL251" s="6"/>
      <c r="AM251" s="6"/>
      <c r="AN251" s="6"/>
      <c r="AO251" s="6"/>
      <c r="AP251" s="6"/>
      <c r="AQ251" s="9"/>
      <c r="AR251" s="9"/>
      <c r="AS251" s="9"/>
      <c r="AT251" s="9"/>
      <c r="AU251" s="9"/>
      <c r="BE251" s="1"/>
      <c r="BG251" s="1"/>
      <c r="BH251" s="1"/>
      <c r="BI251" s="1"/>
      <c r="BJ251" s="1"/>
      <c r="BK251" s="1"/>
      <c r="BL251" s="1"/>
      <c r="BM251" s="1"/>
      <c r="BN251" s="1"/>
    </row>
    <row r="252" spans="31:66">
      <c r="AE252" s="9"/>
      <c r="AF252" s="9"/>
      <c r="AG252" s="9"/>
      <c r="AH252" s="6"/>
      <c r="AI252" s="6"/>
      <c r="AJ252" s="6"/>
      <c r="AK252" s="6"/>
      <c r="AL252" s="6"/>
      <c r="AM252" s="6"/>
      <c r="AN252" s="6"/>
      <c r="AO252" s="6"/>
      <c r="AP252" s="6"/>
      <c r="AQ252" s="9"/>
      <c r="AR252" s="9"/>
      <c r="AS252" s="9"/>
      <c r="AT252" s="9"/>
      <c r="AU252" s="9"/>
      <c r="BE252" s="1"/>
      <c r="BG252" s="1"/>
      <c r="BH252" s="1"/>
      <c r="BI252" s="1"/>
      <c r="BJ252" s="1"/>
      <c r="BK252" s="1"/>
      <c r="BL252" s="1"/>
      <c r="BM252" s="1"/>
      <c r="BN252" s="1"/>
    </row>
    <row r="253" spans="31:66">
      <c r="AE253" s="9"/>
      <c r="AF253" s="9"/>
      <c r="AG253" s="9"/>
      <c r="AH253" s="6"/>
      <c r="AI253" s="6"/>
      <c r="AJ253" s="6"/>
      <c r="AK253" s="6"/>
      <c r="AL253" s="6"/>
      <c r="AM253" s="6"/>
      <c r="AN253" s="6"/>
      <c r="AO253" s="6"/>
      <c r="AP253" s="6"/>
      <c r="AQ253" s="9"/>
      <c r="AR253" s="9"/>
      <c r="AS253" s="9"/>
      <c r="AT253" s="9"/>
      <c r="AU253" s="9"/>
      <c r="BE253" s="1"/>
      <c r="BG253" s="1"/>
      <c r="BH253" s="1"/>
      <c r="BI253" s="1"/>
      <c r="BJ253" s="1"/>
      <c r="BK253" s="1"/>
      <c r="BL253" s="1"/>
      <c r="BM253" s="1"/>
      <c r="BN253" s="1"/>
    </row>
    <row r="254" spans="31:66">
      <c r="AE254" s="9"/>
      <c r="AF254" s="9"/>
      <c r="AG254" s="9"/>
      <c r="AH254" s="6"/>
      <c r="AI254" s="6"/>
      <c r="AJ254" s="6"/>
      <c r="AK254" s="6"/>
      <c r="AL254" s="6"/>
      <c r="AM254" s="6"/>
      <c r="AN254" s="6"/>
      <c r="AO254" s="6"/>
      <c r="AP254" s="6"/>
      <c r="AQ254" s="9"/>
      <c r="AR254" s="9"/>
      <c r="AS254" s="9"/>
      <c r="AT254" s="9"/>
      <c r="AU254" s="9"/>
      <c r="BE254" s="1"/>
      <c r="BG254" s="1"/>
      <c r="BH254" s="1"/>
      <c r="BI254" s="1"/>
      <c r="BJ254" s="1"/>
      <c r="BK254" s="1"/>
      <c r="BL254" s="1"/>
      <c r="BM254" s="1"/>
      <c r="BN254" s="1"/>
    </row>
    <row r="255" spans="31:66">
      <c r="AE255" s="9"/>
      <c r="AF255" s="9"/>
      <c r="AG255" s="9"/>
      <c r="AH255" s="6"/>
      <c r="AI255" s="6"/>
      <c r="AJ255" s="6"/>
      <c r="AK255" s="6"/>
      <c r="AL255" s="6"/>
      <c r="AM255" s="6"/>
      <c r="AN255" s="6"/>
      <c r="AO255" s="6"/>
      <c r="AP255" s="6"/>
      <c r="AQ255" s="9"/>
      <c r="AR255" s="9"/>
      <c r="AS255" s="9"/>
      <c r="AT255" s="9"/>
      <c r="AU255" s="9"/>
      <c r="BE255" s="1"/>
      <c r="BG255" s="1"/>
      <c r="BH255" s="1"/>
      <c r="BI255" s="1"/>
      <c r="BJ255" s="1"/>
      <c r="BK255" s="1"/>
      <c r="BL255" s="1"/>
      <c r="BM255" s="1"/>
      <c r="BN255" s="1"/>
    </row>
    <row r="256" spans="31:66">
      <c r="AE256" s="9"/>
      <c r="AF256" s="9"/>
      <c r="AG256" s="9"/>
      <c r="AH256" s="6"/>
      <c r="AI256" s="6"/>
      <c r="AJ256" s="6"/>
      <c r="AK256" s="6"/>
      <c r="AL256" s="6"/>
      <c r="AM256" s="6"/>
      <c r="AN256" s="6"/>
      <c r="AO256" s="6"/>
      <c r="AP256" s="6"/>
      <c r="AQ256" s="9"/>
      <c r="AR256" s="9"/>
      <c r="AS256" s="9"/>
      <c r="AT256" s="9"/>
      <c r="AU256" s="9"/>
      <c r="BE256" s="1"/>
      <c r="BG256" s="1"/>
      <c r="BH256" s="1"/>
      <c r="BI256" s="1"/>
      <c r="BJ256" s="1"/>
      <c r="BK256" s="1"/>
      <c r="BL256" s="1"/>
      <c r="BM256" s="1"/>
      <c r="BN256" s="1"/>
    </row>
    <row r="257" spans="31:66">
      <c r="AE257" s="9"/>
      <c r="AF257" s="9"/>
      <c r="AG257" s="9"/>
      <c r="AH257" s="6"/>
      <c r="AI257" s="6"/>
      <c r="AJ257" s="6"/>
      <c r="AK257" s="6"/>
      <c r="AL257" s="6"/>
      <c r="AM257" s="6"/>
      <c r="AN257" s="6"/>
      <c r="AO257" s="6"/>
      <c r="AP257" s="6"/>
      <c r="AQ257" s="9"/>
      <c r="AR257" s="9"/>
      <c r="AS257" s="9"/>
      <c r="AT257" s="9"/>
      <c r="AU257" s="9"/>
      <c r="BE257" s="1"/>
      <c r="BG257" s="1"/>
      <c r="BH257" s="1"/>
      <c r="BI257" s="1"/>
      <c r="BJ257" s="1"/>
      <c r="BK257" s="1"/>
      <c r="BL257" s="1"/>
      <c r="BM257" s="1"/>
      <c r="BN257" s="1"/>
    </row>
    <row r="258" spans="31:66">
      <c r="AE258" s="9"/>
      <c r="AF258" s="9"/>
      <c r="AG258" s="9"/>
      <c r="AH258" s="6"/>
      <c r="AI258" s="6"/>
      <c r="AJ258" s="6"/>
      <c r="AK258" s="6"/>
      <c r="AL258" s="6"/>
      <c r="AM258" s="6"/>
      <c r="AN258" s="6"/>
      <c r="AO258" s="6"/>
      <c r="AP258" s="6"/>
      <c r="AQ258" s="9"/>
      <c r="AR258" s="9"/>
      <c r="AS258" s="9"/>
      <c r="AT258" s="9"/>
      <c r="AU258" s="9"/>
      <c r="BE258" s="1"/>
      <c r="BG258" s="1"/>
      <c r="BH258" s="1"/>
      <c r="BI258" s="1"/>
      <c r="BJ258" s="1"/>
      <c r="BK258" s="1"/>
      <c r="BL258" s="1"/>
      <c r="BM258" s="1"/>
      <c r="BN258" s="1"/>
    </row>
    <row r="259" spans="31:66">
      <c r="AE259" s="9"/>
      <c r="AF259" s="9"/>
      <c r="AG259" s="9"/>
      <c r="AH259" s="6"/>
      <c r="AI259" s="6"/>
      <c r="AJ259" s="6"/>
      <c r="AK259" s="6"/>
      <c r="AL259" s="6"/>
      <c r="AM259" s="6"/>
      <c r="AN259" s="6"/>
      <c r="AO259" s="6"/>
      <c r="AP259" s="6"/>
      <c r="AQ259" s="9"/>
      <c r="AR259" s="9"/>
      <c r="AS259" s="9"/>
      <c r="AT259" s="9"/>
      <c r="AU259" s="9"/>
      <c r="BE259" s="1"/>
      <c r="BG259" s="1"/>
      <c r="BH259" s="1"/>
      <c r="BI259" s="1"/>
      <c r="BJ259" s="1"/>
      <c r="BK259" s="1"/>
      <c r="BL259" s="1"/>
      <c r="BM259" s="1"/>
      <c r="BN259" s="1"/>
    </row>
    <row r="260" spans="31:66">
      <c r="AE260" s="9"/>
      <c r="AF260" s="9"/>
      <c r="AG260" s="9"/>
      <c r="AH260" s="6"/>
      <c r="AI260" s="6"/>
      <c r="AJ260" s="6"/>
      <c r="AK260" s="6"/>
      <c r="AL260" s="6"/>
      <c r="AM260" s="6"/>
      <c r="AN260" s="6"/>
      <c r="AO260" s="6"/>
      <c r="AP260" s="6"/>
      <c r="AQ260" s="9"/>
      <c r="AR260" s="9"/>
      <c r="AS260" s="9"/>
      <c r="AT260" s="9"/>
      <c r="AU260" s="9"/>
      <c r="BE260" s="1"/>
      <c r="BG260" s="1"/>
      <c r="BH260" s="1"/>
      <c r="BI260" s="1"/>
      <c r="BJ260" s="1"/>
      <c r="BK260" s="1"/>
      <c r="BL260" s="1"/>
      <c r="BM260" s="1"/>
      <c r="BN260" s="1"/>
    </row>
    <row r="261" spans="31:66">
      <c r="AE261" s="9"/>
      <c r="AF261" s="9"/>
      <c r="AG261" s="9"/>
      <c r="AH261" s="6"/>
      <c r="AI261" s="6"/>
      <c r="AJ261" s="6"/>
      <c r="AK261" s="6"/>
      <c r="AL261" s="6"/>
      <c r="AM261" s="6"/>
      <c r="AN261" s="6"/>
      <c r="AO261" s="6"/>
      <c r="AP261" s="6"/>
      <c r="AQ261" s="9"/>
      <c r="AR261" s="9"/>
      <c r="AS261" s="9"/>
      <c r="AT261" s="9"/>
      <c r="AU261" s="9"/>
      <c r="BE261" s="1"/>
      <c r="BG261" s="1"/>
      <c r="BH261" s="1"/>
      <c r="BI261" s="1"/>
      <c r="BJ261" s="1"/>
      <c r="BK261" s="1"/>
      <c r="BL261" s="1"/>
      <c r="BM261" s="1"/>
      <c r="BN261" s="1"/>
    </row>
    <row r="262" spans="31:66">
      <c r="AE262" s="9"/>
      <c r="AF262" s="9"/>
      <c r="AG262" s="9"/>
      <c r="AH262" s="6"/>
      <c r="AI262" s="6"/>
      <c r="AJ262" s="6"/>
      <c r="AK262" s="6"/>
      <c r="AL262" s="6"/>
      <c r="AM262" s="6"/>
      <c r="AN262" s="6"/>
      <c r="AO262" s="6"/>
      <c r="AP262" s="6"/>
      <c r="AQ262" s="9"/>
      <c r="AR262" s="9"/>
      <c r="AS262" s="9"/>
      <c r="AT262" s="9"/>
      <c r="AU262" s="9"/>
      <c r="BE262" s="1"/>
      <c r="BG262" s="1"/>
      <c r="BH262" s="1"/>
      <c r="BI262" s="1"/>
      <c r="BJ262" s="1"/>
      <c r="BK262" s="1"/>
      <c r="BL262" s="1"/>
      <c r="BM262" s="1"/>
      <c r="BN262" s="1"/>
    </row>
  </sheetData>
  <mergeCells count="363">
    <mergeCell ref="R183:AC183"/>
    <mergeCell ref="F184:Q184"/>
    <mergeCell ref="D35:H41"/>
    <mergeCell ref="AH8:AJ8"/>
    <mergeCell ref="B179:B185"/>
    <mergeCell ref="C179:D179"/>
    <mergeCell ref="E179:H179"/>
    <mergeCell ref="J179:Q179"/>
    <mergeCell ref="R179:AC180"/>
    <mergeCell ref="O23:P24"/>
    <mergeCell ref="C182:D185"/>
    <mergeCell ref="E182:H182"/>
    <mergeCell ref="I182:Q182"/>
    <mergeCell ref="E183:H183"/>
    <mergeCell ref="I183:Q183"/>
    <mergeCell ref="F185:Q185"/>
    <mergeCell ref="E181:H181"/>
    <mergeCell ref="I181:Q181"/>
    <mergeCell ref="R20:AB24"/>
    <mergeCell ref="B9:H9"/>
    <mergeCell ref="I9:Q9"/>
    <mergeCell ref="R9:AB9"/>
    <mergeCell ref="W69:X69"/>
    <mergeCell ref="J69:Q69"/>
    <mergeCell ref="B3:AC3"/>
    <mergeCell ref="AC35:AC41"/>
    <mergeCell ref="AC48:AC62"/>
    <mergeCell ref="J11:K12"/>
    <mergeCell ref="N11:N12"/>
    <mergeCell ref="O11:P12"/>
    <mergeCell ref="R11:AB12"/>
    <mergeCell ref="AC11:AC12"/>
    <mergeCell ref="B13:H13"/>
    <mergeCell ref="E45:H45"/>
    <mergeCell ref="E46:H46"/>
    <mergeCell ref="E50:H51"/>
    <mergeCell ref="B35:C47"/>
    <mergeCell ref="J49:Q49"/>
    <mergeCell ref="B11:H12"/>
    <mergeCell ref="I11:I12"/>
    <mergeCell ref="V51:W51"/>
    <mergeCell ref="V52:W52"/>
    <mergeCell ref="R49:S49"/>
    <mergeCell ref="T49:U49"/>
    <mergeCell ref="W49:X49"/>
    <mergeCell ref="D48:H49"/>
    <mergeCell ref="D4:E4"/>
    <mergeCell ref="C6:D6"/>
    <mergeCell ref="R181:AC181"/>
    <mergeCell ref="C7:AC7"/>
    <mergeCell ref="C23:H24"/>
    <mergeCell ref="I23:I24"/>
    <mergeCell ref="J23:K24"/>
    <mergeCell ref="N23:N24"/>
    <mergeCell ref="I180:Q180"/>
    <mergeCell ref="AC144:AC154"/>
    <mergeCell ref="S53:X53"/>
    <mergeCell ref="J38:Q38"/>
    <mergeCell ref="R51:U51"/>
    <mergeCell ref="S47:U47"/>
    <mergeCell ref="W47:Y47"/>
    <mergeCell ref="S42:U42"/>
    <mergeCell ref="J39:Q39"/>
    <mergeCell ref="J73:Q73"/>
    <mergeCell ref="J79:Q79"/>
    <mergeCell ref="J74:Q74"/>
    <mergeCell ref="J82:Q82"/>
    <mergeCell ref="W44:Y44"/>
    <mergeCell ref="S45:U45"/>
    <mergeCell ref="W42:Y42"/>
    <mergeCell ref="W43:Y43"/>
    <mergeCell ref="S44:U44"/>
    <mergeCell ref="F6:G6"/>
    <mergeCell ref="W50:X50"/>
    <mergeCell ref="I8:Q8"/>
    <mergeCell ref="I32:Q32"/>
    <mergeCell ref="R8:AB8"/>
    <mergeCell ref="C180:D181"/>
    <mergeCell ref="E180:H180"/>
    <mergeCell ref="B32:H32"/>
    <mergeCell ref="E52:H52"/>
    <mergeCell ref="J129:Q129"/>
    <mergeCell ref="V121:W121"/>
    <mergeCell ref="J103:Q103"/>
    <mergeCell ref="J52:Q52"/>
    <mergeCell ref="F96:H97"/>
    <mergeCell ref="E131:H135"/>
    <mergeCell ref="R128:U128"/>
    <mergeCell ref="O127:Q127"/>
    <mergeCell ref="J70:Q70"/>
    <mergeCell ref="S124:X124"/>
    <mergeCell ref="R52:U52"/>
    <mergeCell ref="R32:AB32"/>
    <mergeCell ref="W45:Y45"/>
    <mergeCell ref="W46:Y46"/>
    <mergeCell ref="Y53:Z53"/>
    <mergeCell ref="S43:U43"/>
    <mergeCell ref="S46:U46"/>
    <mergeCell ref="Z133:AA133"/>
    <mergeCell ref="Y96:Z96"/>
    <mergeCell ref="S86:AB86"/>
    <mergeCell ref="S87:AB87"/>
    <mergeCell ref="Y95:Z95"/>
    <mergeCell ref="R54:U54"/>
    <mergeCell ref="V54:W54"/>
    <mergeCell ref="R68:W68"/>
    <mergeCell ref="Z68:AA68"/>
    <mergeCell ref="X68:Y68"/>
    <mergeCell ref="Z128:AA128"/>
    <mergeCell ref="R133:U133"/>
    <mergeCell ref="S118:AB118"/>
    <mergeCell ref="S88:AB88"/>
    <mergeCell ref="B144:C154"/>
    <mergeCell ref="M121:O121"/>
    <mergeCell ref="J106:K106"/>
    <mergeCell ref="J111:Q111"/>
    <mergeCell ref="O112:Q112"/>
    <mergeCell ref="J121:K121"/>
    <mergeCell ref="G125:H125"/>
    <mergeCell ref="E112:H114"/>
    <mergeCell ref="D144:H148"/>
    <mergeCell ref="E149:H151"/>
    <mergeCell ref="B105:C143"/>
    <mergeCell ref="E136:E143"/>
    <mergeCell ref="F115:H119"/>
    <mergeCell ref="D109:D143"/>
    <mergeCell ref="F136:H139"/>
    <mergeCell ref="F140:H143"/>
    <mergeCell ref="F122:F130"/>
    <mergeCell ref="D107:H107"/>
    <mergeCell ref="J113:Q113"/>
    <mergeCell ref="J114:Q114"/>
    <mergeCell ref="J110:Q110"/>
    <mergeCell ref="O109:Q109"/>
    <mergeCell ref="O116:Q116"/>
    <mergeCell ref="M106:O106"/>
    <mergeCell ref="B101:C103"/>
    <mergeCell ref="J135:Q135"/>
    <mergeCell ref="B63:C84"/>
    <mergeCell ref="B48:C62"/>
    <mergeCell ref="D90:D97"/>
    <mergeCell ref="AC81:AC84"/>
    <mergeCell ref="J77:Q77"/>
    <mergeCell ref="E77:E80"/>
    <mergeCell ref="E53:H56"/>
    <mergeCell ref="E67:E70"/>
    <mergeCell ref="F66:H66"/>
    <mergeCell ref="F57:H58"/>
    <mergeCell ref="D63:H65"/>
    <mergeCell ref="F59:H60"/>
    <mergeCell ref="F61:H62"/>
    <mergeCell ref="F67:H70"/>
    <mergeCell ref="D66:D84"/>
    <mergeCell ref="J72:Q72"/>
    <mergeCell ref="F81:H84"/>
    <mergeCell ref="B85:C100"/>
    <mergeCell ref="F90:H90"/>
    <mergeCell ref="AC63:AC65"/>
    <mergeCell ref="AC77:AC80"/>
    <mergeCell ref="J51:Q51"/>
    <mergeCell ref="G126:H127"/>
    <mergeCell ref="B104:H104"/>
    <mergeCell ref="D105:H106"/>
    <mergeCell ref="R126:U126"/>
    <mergeCell ref="R125:U125"/>
    <mergeCell ref="J134:Q134"/>
    <mergeCell ref="J128:Q128"/>
    <mergeCell ref="O133:Q133"/>
    <mergeCell ref="R127:U127"/>
    <mergeCell ref="S112:AB112"/>
    <mergeCell ref="S113:AB113"/>
    <mergeCell ref="S117:AB117"/>
    <mergeCell ref="E108:H108"/>
    <mergeCell ref="J141:Q141"/>
    <mergeCell ref="E74:E76"/>
    <mergeCell ref="F94:H95"/>
    <mergeCell ref="G122:H124"/>
    <mergeCell ref="F120:H121"/>
    <mergeCell ref="E91:E97"/>
    <mergeCell ref="D85:H89"/>
    <mergeCell ref="F77:H80"/>
    <mergeCell ref="F74:H76"/>
    <mergeCell ref="J78:Q78"/>
    <mergeCell ref="E81:E84"/>
    <mergeCell ref="J84:Q84"/>
    <mergeCell ref="J83:Q83"/>
    <mergeCell ref="J123:Q123"/>
    <mergeCell ref="O120:Q120"/>
    <mergeCell ref="O122:Q122"/>
    <mergeCell ref="J118:Q118"/>
    <mergeCell ref="J101:Q101"/>
    <mergeCell ref="E109:H111"/>
    <mergeCell ref="E115:E130"/>
    <mergeCell ref="G128:H130"/>
    <mergeCell ref="J117:Q117"/>
    <mergeCell ref="D98:H100"/>
    <mergeCell ref="F91:H93"/>
    <mergeCell ref="D149:D154"/>
    <mergeCell ref="E163:H164"/>
    <mergeCell ref="D157:H158"/>
    <mergeCell ref="E152:H154"/>
    <mergeCell ref="R153:X153"/>
    <mergeCell ref="Y153:Z153"/>
    <mergeCell ref="R149:X149"/>
    <mergeCell ref="R150:X150"/>
    <mergeCell ref="S169:AB169"/>
    <mergeCell ref="S161:X161"/>
    <mergeCell ref="J166:Q166"/>
    <mergeCell ref="V160:W160"/>
    <mergeCell ref="J164:Q164"/>
    <mergeCell ref="O163:Q163"/>
    <mergeCell ref="O159:Q159"/>
    <mergeCell ref="S158:AB158"/>
    <mergeCell ref="S157:AB157"/>
    <mergeCell ref="E165:H167"/>
    <mergeCell ref="J158:K158"/>
    <mergeCell ref="J160:Q160"/>
    <mergeCell ref="B155:C177"/>
    <mergeCell ref="J156:K156"/>
    <mergeCell ref="D155:H156"/>
    <mergeCell ref="E175:H177"/>
    <mergeCell ref="J161:Q161"/>
    <mergeCell ref="R172:X172"/>
    <mergeCell ref="O157:Q157"/>
    <mergeCell ref="M156:N156"/>
    <mergeCell ref="P156:Q156"/>
    <mergeCell ref="S170:AB170"/>
    <mergeCell ref="M158:O158"/>
    <mergeCell ref="Y162:Z162"/>
    <mergeCell ref="Y161:Z161"/>
    <mergeCell ref="Y160:Z160"/>
    <mergeCell ref="V162:W162"/>
    <mergeCell ref="V159:W159"/>
    <mergeCell ref="R166:U166"/>
    <mergeCell ref="W166:X166"/>
    <mergeCell ref="D168:H171"/>
    <mergeCell ref="E162:H162"/>
    <mergeCell ref="E159:H161"/>
    <mergeCell ref="E172:H174"/>
    <mergeCell ref="Y174:Z174"/>
    <mergeCell ref="J167:Q167"/>
    <mergeCell ref="AC155:AC156"/>
    <mergeCell ref="R122:U122"/>
    <mergeCell ref="R123:U123"/>
    <mergeCell ref="AC131:AC143"/>
    <mergeCell ref="Y149:Z149"/>
    <mergeCell ref="Y150:Z150"/>
    <mergeCell ref="S146:AB146"/>
    <mergeCell ref="R137:AB139"/>
    <mergeCell ref="W133:X133"/>
    <mergeCell ref="S148:AB148"/>
    <mergeCell ref="Y124:Z124"/>
    <mergeCell ref="V123:W123"/>
    <mergeCell ref="V122:W122"/>
    <mergeCell ref="R136:AB136"/>
    <mergeCell ref="W128:X128"/>
    <mergeCell ref="Y151:Z151"/>
    <mergeCell ref="R141:AB143"/>
    <mergeCell ref="AC112:AC130"/>
    <mergeCell ref="S147:AB147"/>
    <mergeCell ref="R140:AB140"/>
    <mergeCell ref="X116:Z116"/>
    <mergeCell ref="Y125:Z125"/>
    <mergeCell ref="Y123:Z123"/>
    <mergeCell ref="V125:W125"/>
    <mergeCell ref="AC159:AC162"/>
    <mergeCell ref="AC157:AC158"/>
    <mergeCell ref="R162:U162"/>
    <mergeCell ref="R173:X173"/>
    <mergeCell ref="AC163:AC167"/>
    <mergeCell ref="AC168:AC177"/>
    <mergeCell ref="R159:U159"/>
    <mergeCell ref="R160:U160"/>
    <mergeCell ref="Y172:Z172"/>
    <mergeCell ref="Z166:AA166"/>
    <mergeCell ref="R176:X176"/>
    <mergeCell ref="Y176:Z176"/>
    <mergeCell ref="Y173:Z173"/>
    <mergeCell ref="R163:U163"/>
    <mergeCell ref="R164:U164"/>
    <mergeCell ref="S171:AB171"/>
    <mergeCell ref="C14:H15"/>
    <mergeCell ref="I14:I15"/>
    <mergeCell ref="J14:K15"/>
    <mergeCell ref="N14:N15"/>
    <mergeCell ref="O14:P15"/>
    <mergeCell ref="AC14:AC15"/>
    <mergeCell ref="AC23:AC24"/>
    <mergeCell ref="C26:H27"/>
    <mergeCell ref="I26:I27"/>
    <mergeCell ref="J26:K27"/>
    <mergeCell ref="N26:N27"/>
    <mergeCell ref="O26:P27"/>
    <mergeCell ref="AC26:AC27"/>
    <mergeCell ref="AC18:AC19"/>
    <mergeCell ref="B20:H20"/>
    <mergeCell ref="C21:H22"/>
    <mergeCell ref="I21:I22"/>
    <mergeCell ref="J21:K22"/>
    <mergeCell ref="N21:N22"/>
    <mergeCell ref="O21:P22"/>
    <mergeCell ref="AC21:AC22"/>
    <mergeCell ref="C18:H19"/>
    <mergeCell ref="I18:I19"/>
    <mergeCell ref="R13:AB19"/>
    <mergeCell ref="J137:Q137"/>
    <mergeCell ref="D101:H103"/>
    <mergeCell ref="J102:Q102"/>
    <mergeCell ref="J68:Q68"/>
    <mergeCell ref="J36:Q36"/>
    <mergeCell ref="J71:Q71"/>
    <mergeCell ref="E71:E73"/>
    <mergeCell ref="F71:H73"/>
    <mergeCell ref="AC16:AC17"/>
    <mergeCell ref="C16:H17"/>
    <mergeCell ref="AC72:AC73"/>
    <mergeCell ref="AC67:AC70"/>
    <mergeCell ref="AC105:AC106"/>
    <mergeCell ref="AC109:AC111"/>
    <mergeCell ref="AC74:AC76"/>
    <mergeCell ref="Y93:Z93"/>
    <mergeCell ref="AC101:AC103"/>
    <mergeCell ref="AC98:AC100"/>
    <mergeCell ref="Y94:Z94"/>
    <mergeCell ref="R69:U69"/>
    <mergeCell ref="Z69:AA69"/>
    <mergeCell ref="R99:X99"/>
    <mergeCell ref="Y99:Z99"/>
    <mergeCell ref="AC85:AC97"/>
    <mergeCell ref="I16:I17"/>
    <mergeCell ref="J16:K17"/>
    <mergeCell ref="E47:H47"/>
    <mergeCell ref="J42:L42"/>
    <mergeCell ref="E42:H42"/>
    <mergeCell ref="N16:N17"/>
    <mergeCell ref="O16:P17"/>
    <mergeCell ref="J18:K19"/>
    <mergeCell ref="N18:N19"/>
    <mergeCell ref="O18:P19"/>
    <mergeCell ref="B2:D2"/>
    <mergeCell ref="C189:AC189"/>
    <mergeCell ref="AC30:AC31"/>
    <mergeCell ref="C30:H31"/>
    <mergeCell ref="I30:I31"/>
    <mergeCell ref="J30:K31"/>
    <mergeCell ref="N30:N31"/>
    <mergeCell ref="O30:P31"/>
    <mergeCell ref="R25:AB31"/>
    <mergeCell ref="C28:H29"/>
    <mergeCell ref="I28:I29"/>
    <mergeCell ref="J28:K29"/>
    <mergeCell ref="N28:N29"/>
    <mergeCell ref="O28:P29"/>
    <mergeCell ref="AC28:AC29"/>
    <mergeCell ref="E43:H43"/>
    <mergeCell ref="E44:H44"/>
    <mergeCell ref="J142:Q142"/>
    <mergeCell ref="J75:Q75"/>
    <mergeCell ref="J76:Q76"/>
    <mergeCell ref="J81:Q81"/>
    <mergeCell ref="J80:Q80"/>
    <mergeCell ref="J138:Q138"/>
    <mergeCell ref="J124:Q124"/>
  </mergeCells>
  <phoneticPr fontId="19"/>
  <conditionalFormatting sqref="Y52:Z52 Y54:Z54 Z99 Y123:Z123 Y125:Z125 Z153 Y160:Z160 Y162:Z162 Z176">
    <cfRule type="cellIs" dxfId="139" priority="103" stopIfTrue="1" operator="greaterThan">
      <formula>0</formula>
    </cfRule>
  </conditionalFormatting>
  <conditionalFormatting sqref="Y53:Z53 Y124:Z124 Y161:Z161">
    <cfRule type="cellIs" dxfId="138" priority="104" stopIfTrue="1" operator="greaterThan">
      <formula>650</formula>
    </cfRule>
    <cfRule type="cellIs" dxfId="137" priority="105" stopIfTrue="1" operator="lessThan">
      <formula>550</formula>
    </cfRule>
  </conditionalFormatting>
  <conditionalFormatting sqref="AH11">
    <cfRule type="cellIs" dxfId="136" priority="78" stopIfTrue="1" operator="equal">
      <formula>"▼矛盾"</formula>
    </cfRule>
    <cfRule type="cellIs" dxfId="135" priority="77" stopIfTrue="1" operator="equal">
      <formula>"◆未達"</formula>
    </cfRule>
    <cfRule type="cellIs" dxfId="134" priority="76" stopIfTrue="1" operator="greaterThanOrEqual">
      <formula>"●適合"</formula>
    </cfRule>
  </conditionalFormatting>
  <conditionalFormatting sqref="AH14">
    <cfRule type="cellIs" dxfId="133" priority="72" stopIfTrue="1" operator="equal">
      <formula>"▼矛盾"</formula>
    </cfRule>
    <cfRule type="cellIs" dxfId="132" priority="71" stopIfTrue="1" operator="equal">
      <formula>"◆未達"</formula>
    </cfRule>
    <cfRule type="cellIs" dxfId="131" priority="70" stopIfTrue="1" operator="greaterThanOrEqual">
      <formula>"●適合"</formula>
    </cfRule>
  </conditionalFormatting>
  <conditionalFormatting sqref="AH16">
    <cfRule type="cellIs" dxfId="130" priority="66" stopIfTrue="1" operator="equal">
      <formula>"▼矛盾"</formula>
    </cfRule>
    <cfRule type="cellIs" dxfId="129" priority="65" stopIfTrue="1" operator="equal">
      <formula>"◆未達"</formula>
    </cfRule>
    <cfRule type="cellIs" dxfId="128" priority="64" stopIfTrue="1" operator="greaterThanOrEqual">
      <formula>"●適合"</formula>
    </cfRule>
  </conditionalFormatting>
  <conditionalFormatting sqref="AH18">
    <cfRule type="cellIs" dxfId="127" priority="58" stopIfTrue="1" operator="greaterThanOrEqual">
      <formula>"●適合"</formula>
    </cfRule>
    <cfRule type="cellIs" dxfId="126" priority="59" stopIfTrue="1" operator="equal">
      <formula>"◆未達"</formula>
    </cfRule>
    <cfRule type="cellIs" dxfId="125" priority="60" stopIfTrue="1" operator="equal">
      <formula>"▼矛盾"</formula>
    </cfRule>
  </conditionalFormatting>
  <conditionalFormatting sqref="AH21">
    <cfRule type="cellIs" dxfId="124" priority="54" stopIfTrue="1" operator="equal">
      <formula>"▼矛盾"</formula>
    </cfRule>
    <cfRule type="cellIs" dxfId="123" priority="52" stopIfTrue="1" operator="greaterThanOrEqual">
      <formula>"●適合"</formula>
    </cfRule>
    <cfRule type="cellIs" dxfId="122" priority="53" stopIfTrue="1" operator="equal">
      <formula>"◆未達"</formula>
    </cfRule>
  </conditionalFormatting>
  <conditionalFormatting sqref="AH23">
    <cfRule type="cellIs" dxfId="121" priority="48" stopIfTrue="1" operator="equal">
      <formula>"▼矛盾"</formula>
    </cfRule>
    <cfRule type="cellIs" dxfId="120" priority="46" stopIfTrue="1" operator="greaterThanOrEqual">
      <formula>"●適合"</formula>
    </cfRule>
    <cfRule type="cellIs" dxfId="119" priority="47" stopIfTrue="1" operator="equal">
      <formula>"◆未達"</formula>
    </cfRule>
  </conditionalFormatting>
  <conditionalFormatting sqref="AH26">
    <cfRule type="cellIs" dxfId="118" priority="40" stopIfTrue="1" operator="greaterThanOrEqual">
      <formula>"●適合"</formula>
    </cfRule>
    <cfRule type="cellIs" dxfId="117" priority="41" stopIfTrue="1" operator="equal">
      <formula>"◆未達"</formula>
    </cfRule>
    <cfRule type="cellIs" dxfId="116" priority="42" stopIfTrue="1" operator="equal">
      <formula>"▼矛盾"</formula>
    </cfRule>
  </conditionalFormatting>
  <conditionalFormatting sqref="AH28">
    <cfRule type="cellIs" dxfId="115" priority="36" stopIfTrue="1" operator="equal">
      <formula>"▼矛盾"</formula>
    </cfRule>
    <cfRule type="cellIs" dxfId="114" priority="34" stopIfTrue="1" operator="greaterThanOrEqual">
      <formula>"●適合"</formula>
    </cfRule>
    <cfRule type="cellIs" dxfId="113" priority="35" stopIfTrue="1" operator="equal">
      <formula>"◆未達"</formula>
    </cfRule>
  </conditionalFormatting>
  <conditionalFormatting sqref="AH30">
    <cfRule type="cellIs" dxfId="112" priority="29" stopIfTrue="1" operator="equal">
      <formula>"◆未達"</formula>
    </cfRule>
    <cfRule type="cellIs" dxfId="111" priority="30" stopIfTrue="1" operator="equal">
      <formula>"▼矛盾"</formula>
    </cfRule>
    <cfRule type="cellIs" dxfId="110" priority="28" stopIfTrue="1" operator="greaterThanOrEqual">
      <formula>"●適合"</formula>
    </cfRule>
  </conditionalFormatting>
  <conditionalFormatting sqref="AH122">
    <cfRule type="cellIs" dxfId="109" priority="4" stopIfTrue="1" operator="greaterThanOrEqual">
      <formula>"●適合"</formula>
    </cfRule>
    <cfRule type="cellIs" dxfId="108" priority="6" stopIfTrue="1" operator="equal">
      <formula>"▼矛盾"</formula>
    </cfRule>
    <cfRule type="cellIs" dxfId="107" priority="5" stopIfTrue="1" operator="equal">
      <formula>"◆未達"</formula>
    </cfRule>
  </conditionalFormatting>
  <conditionalFormatting sqref="AH127">
    <cfRule type="cellIs" dxfId="106" priority="2" stopIfTrue="1" operator="equal">
      <formula>"◆未達"</formula>
    </cfRule>
    <cfRule type="cellIs" dxfId="105" priority="3" stopIfTrue="1" operator="equal">
      <formula>"▼矛盾"</formula>
    </cfRule>
    <cfRule type="cellIs" dxfId="104" priority="1" stopIfTrue="1" operator="greaterThanOrEqual">
      <formula>"●適合"</formula>
    </cfRule>
  </conditionalFormatting>
  <conditionalFormatting sqref="AH38:AI38">
    <cfRule type="cellIs" dxfId="103" priority="102" stopIfTrue="1" operator="equal">
      <formula>"▲矛盾"</formula>
    </cfRule>
    <cfRule type="cellIs" dxfId="102" priority="101" stopIfTrue="1" operator="equal">
      <formula>"★未達"</formula>
    </cfRule>
    <cfRule type="cellIs" dxfId="101" priority="100" stopIfTrue="1" operator="equal">
      <formula>"●適合"</formula>
    </cfRule>
  </conditionalFormatting>
  <conditionalFormatting sqref="AH71:AI72">
    <cfRule type="cellIs" dxfId="100" priority="10" stopIfTrue="1" operator="greaterThanOrEqual">
      <formula>"●適合"</formula>
    </cfRule>
    <cfRule type="cellIs" dxfId="99" priority="11" stopIfTrue="1" operator="equal">
      <formula>"◆未達"</formula>
    </cfRule>
    <cfRule type="cellIs" dxfId="98" priority="12" stopIfTrue="1" operator="equal">
      <formula>"▼矛盾"</formula>
    </cfRule>
  </conditionalFormatting>
  <conditionalFormatting sqref="AJ50">
    <cfRule type="cellIs" dxfId="97" priority="87" stopIfTrue="1" operator="equal">
      <formula>"▼矛盾"</formula>
    </cfRule>
    <cfRule type="cellIs" dxfId="96" priority="86" stopIfTrue="1" operator="equal">
      <formula>"◆過勾配"</formula>
    </cfRule>
    <cfRule type="cellIs" dxfId="95" priority="85" stopIfTrue="1" operator="greaterThanOrEqual">
      <formula>"●適合"</formula>
    </cfRule>
  </conditionalFormatting>
  <conditionalFormatting sqref="AJ52 AJ123 AJ160">
    <cfRule type="cellIs" dxfId="94" priority="96" stopIfTrue="1" operator="equal">
      <formula>"▼矛盾"</formula>
    </cfRule>
    <cfRule type="cellIs" dxfId="93" priority="95" stopIfTrue="1" operator="equal">
      <formula>"◆195未満"</formula>
    </cfRule>
  </conditionalFormatting>
  <conditionalFormatting sqref="AJ52:AJ54">
    <cfRule type="cellIs" dxfId="92" priority="22" stopIfTrue="1" operator="greaterThanOrEqual">
      <formula>"●適合"</formula>
    </cfRule>
  </conditionalFormatting>
  <conditionalFormatting sqref="AJ53">
    <cfRule type="cellIs" dxfId="91" priority="23" stopIfTrue="1" operator="equal">
      <formula>"◆未達"</formula>
    </cfRule>
    <cfRule type="cellIs" dxfId="90" priority="24" stopIfTrue="1" operator="equal">
      <formula>"▼矛盾"</formula>
    </cfRule>
  </conditionalFormatting>
  <conditionalFormatting sqref="AJ54 AJ93 AJ125 AJ149 AJ162 AJ172">
    <cfRule type="cellIs" dxfId="89" priority="93" stopIfTrue="1" operator="equal">
      <formula>"▼矛盾"</formula>
    </cfRule>
  </conditionalFormatting>
  <conditionalFormatting sqref="AJ57">
    <cfRule type="cellIs" dxfId="88" priority="89" stopIfTrue="1" operator="equal">
      <formula>"◆寸法"</formula>
    </cfRule>
    <cfRule type="cellIs" dxfId="87" priority="88" stopIfTrue="1" operator="greaterThanOrEqual">
      <formula>"●適合"</formula>
    </cfRule>
    <cfRule type="cellIs" dxfId="86" priority="90" stopIfTrue="1" operator="equal">
      <formula>"▼矛盾"</formula>
    </cfRule>
  </conditionalFormatting>
  <conditionalFormatting sqref="AJ68">
    <cfRule type="cellIs" dxfId="85" priority="79" stopIfTrue="1" operator="lessThanOrEqual">
      <formula>45</formula>
    </cfRule>
    <cfRule type="cellIs" dxfId="84" priority="80" stopIfTrue="1" operator="equal">
      <formula>"■未答"</formula>
    </cfRule>
    <cfRule type="cellIs" dxfId="83" priority="81" stopIfTrue="1" operator="greaterThan">
      <formula>45</formula>
    </cfRule>
  </conditionalFormatting>
  <conditionalFormatting sqref="AJ69:AJ70 AJ128:AJ129">
    <cfRule type="cellIs" dxfId="82" priority="82" stopIfTrue="1" operator="greaterThanOrEqual">
      <formula>"●適合"</formula>
    </cfRule>
  </conditionalFormatting>
  <conditionalFormatting sqref="AJ70 AJ129">
    <cfRule type="cellIs" dxfId="81" priority="83" stopIfTrue="1" operator="equal">
      <formula>"◆低すぎ"</formula>
    </cfRule>
    <cfRule type="cellIs" dxfId="80" priority="84" stopIfTrue="1" operator="equal">
      <formula>"高すぎ"</formula>
    </cfRule>
  </conditionalFormatting>
  <conditionalFormatting sqref="AJ93 AJ149 AJ172 AJ54 AJ125 AJ162">
    <cfRule type="cellIs" dxfId="79" priority="92" stopIfTrue="1" operator="equal">
      <formula>"◆30超過"</formula>
    </cfRule>
  </conditionalFormatting>
  <conditionalFormatting sqref="AJ93:AJ96 AJ149:AJ151 AJ172:AJ174">
    <cfRule type="cellIs" dxfId="78" priority="91" stopIfTrue="1" operator="greaterThanOrEqual">
      <formula>"●適合"</formula>
    </cfRule>
  </conditionalFormatting>
  <conditionalFormatting sqref="AJ123:AJ125">
    <cfRule type="cellIs" dxfId="77" priority="19" stopIfTrue="1" operator="greaterThanOrEqual">
      <formula>"●適合"</formula>
    </cfRule>
  </conditionalFormatting>
  <conditionalFormatting sqref="AJ124">
    <cfRule type="cellIs" dxfId="76" priority="21" stopIfTrue="1" operator="equal">
      <formula>"▼矛盾"</formula>
    </cfRule>
    <cfRule type="cellIs" dxfId="75" priority="20" stopIfTrue="1" operator="equal">
      <formula>"◆未達"</formula>
    </cfRule>
  </conditionalFormatting>
  <conditionalFormatting sqref="AJ160:AJ162">
    <cfRule type="cellIs" dxfId="74" priority="16" stopIfTrue="1" operator="greaterThanOrEqual">
      <formula>"●適合"</formula>
    </cfRule>
  </conditionalFormatting>
  <conditionalFormatting sqref="AJ161">
    <cfRule type="cellIs" dxfId="73" priority="17" stopIfTrue="1" operator="equal">
      <formula>"◆未達"</formula>
    </cfRule>
    <cfRule type="cellIs" dxfId="72" priority="18" stopIfTrue="1" operator="equal">
      <formula>"▼矛盾"</formula>
    </cfRule>
  </conditionalFormatting>
  <conditionalFormatting sqref="AM12:AP12">
    <cfRule type="cellIs" dxfId="71" priority="75" stopIfTrue="1" operator="equal">
      <formula>"▼矛盾"</formula>
    </cfRule>
    <cfRule type="cellIs" dxfId="70" priority="73" stopIfTrue="1" operator="greaterThanOrEqual">
      <formula>"●適合"</formula>
    </cfRule>
    <cfRule type="cellIs" dxfId="69" priority="74" stopIfTrue="1" operator="equal">
      <formula>"◆未達"</formula>
    </cfRule>
  </conditionalFormatting>
  <conditionalFormatting sqref="AM15:AP15">
    <cfRule type="cellIs" dxfId="68" priority="67" stopIfTrue="1" operator="greaterThanOrEqual">
      <formula>"●適合"</formula>
    </cfRule>
    <cfRule type="cellIs" dxfId="67" priority="68" stopIfTrue="1" operator="equal">
      <formula>"◆未達"</formula>
    </cfRule>
    <cfRule type="cellIs" dxfId="66" priority="69" stopIfTrue="1" operator="equal">
      <formula>"▼矛盾"</formula>
    </cfRule>
  </conditionalFormatting>
  <conditionalFormatting sqref="AM17:AP17">
    <cfRule type="cellIs" dxfId="65" priority="63" stopIfTrue="1" operator="equal">
      <formula>"▼矛盾"</formula>
    </cfRule>
    <cfRule type="cellIs" dxfId="64" priority="61" stopIfTrue="1" operator="greaterThanOrEqual">
      <formula>"●適合"</formula>
    </cfRule>
    <cfRule type="cellIs" dxfId="63" priority="62" stopIfTrue="1" operator="equal">
      <formula>"◆未達"</formula>
    </cfRule>
  </conditionalFormatting>
  <conditionalFormatting sqref="AM19:AP19">
    <cfRule type="cellIs" dxfId="62" priority="56" stopIfTrue="1" operator="equal">
      <formula>"◆未達"</formula>
    </cfRule>
    <cfRule type="cellIs" dxfId="61" priority="55" stopIfTrue="1" operator="greaterThanOrEqual">
      <formula>"●適合"</formula>
    </cfRule>
    <cfRule type="cellIs" dxfId="60" priority="57" stopIfTrue="1" operator="equal">
      <formula>"▼矛盾"</formula>
    </cfRule>
  </conditionalFormatting>
  <conditionalFormatting sqref="AM22:AP22">
    <cfRule type="cellIs" dxfId="59" priority="49" stopIfTrue="1" operator="greaterThanOrEqual">
      <formula>"●適合"</formula>
    </cfRule>
    <cfRule type="cellIs" dxfId="58" priority="50" stopIfTrue="1" operator="equal">
      <formula>"◆未達"</formula>
    </cfRule>
    <cfRule type="cellIs" dxfId="57" priority="51" stopIfTrue="1" operator="equal">
      <formula>"▼矛盾"</formula>
    </cfRule>
  </conditionalFormatting>
  <conditionalFormatting sqref="AM24:AP24">
    <cfRule type="cellIs" dxfId="56" priority="43" stopIfTrue="1" operator="greaterThanOrEqual">
      <formula>"●適合"</formula>
    </cfRule>
    <cfRule type="cellIs" dxfId="55" priority="44" stopIfTrue="1" operator="equal">
      <formula>"◆未達"</formula>
    </cfRule>
    <cfRule type="cellIs" dxfId="54" priority="45" stopIfTrue="1" operator="equal">
      <formula>"▼矛盾"</formula>
    </cfRule>
  </conditionalFormatting>
  <conditionalFormatting sqref="AM27:AP27">
    <cfRule type="cellIs" dxfId="53" priority="38" stopIfTrue="1" operator="equal">
      <formula>"◆未達"</formula>
    </cfRule>
    <cfRule type="cellIs" dxfId="52" priority="39" stopIfTrue="1" operator="equal">
      <formula>"▼矛盾"</formula>
    </cfRule>
    <cfRule type="cellIs" dxfId="51" priority="37" stopIfTrue="1" operator="greaterThanOrEqual">
      <formula>"●適合"</formula>
    </cfRule>
  </conditionalFormatting>
  <conditionalFormatting sqref="AM29:AP29">
    <cfRule type="cellIs" dxfId="50" priority="33" stopIfTrue="1" operator="equal">
      <formula>"▼矛盾"</formula>
    </cfRule>
    <cfRule type="cellIs" dxfId="49" priority="32" stopIfTrue="1" operator="equal">
      <formula>"◆未達"</formula>
    </cfRule>
    <cfRule type="cellIs" dxfId="48" priority="31" stopIfTrue="1" operator="greaterThanOrEqual">
      <formula>"●適合"</formula>
    </cfRule>
  </conditionalFormatting>
  <conditionalFormatting sqref="AM31:AP31">
    <cfRule type="cellIs" dxfId="47" priority="25" stopIfTrue="1" operator="greaterThanOrEqual">
      <formula>"●適合"</formula>
    </cfRule>
    <cfRule type="cellIs" dxfId="46" priority="27" stopIfTrue="1" operator="equal">
      <formula>"▼矛盾"</formula>
    </cfRule>
    <cfRule type="cellIs" dxfId="45" priority="26" stopIfTrue="1" operator="equal">
      <formula>"◆未達"</formula>
    </cfRule>
  </conditionalFormatting>
  <conditionalFormatting sqref="AM5:AQ5 AH36:AI36 AM37:AQ37 AM39:AR39 AM41:AQ41 AI42:AJ42 AG42:AG47 AJ43:AJ47 AI45:AI47 AH48:AI48 AM49:AR49 AM58:AS58 AH63:AI63 AM64:AQ64 AH67:AI67 AM68:AR68 AH74:AI74 AM75:AQ75 AH77:AI77 AM78:AR78 AH81:AI81 AM82:AR82 AH86 AM87:AP87 AH91:AI91 AM92:AQ92 AH98:AI98 AJ99 AM99:AQ99 AH101:AI101 AM102:AQ102 AH105:AI105 AM106:AQ106 AH109:AI109 AM110:AQ110 AH112:AI112 AM113:AQ113 AH116:AI116 AM117:AQ117 AJ117:AJ118 AH120:AI120 AM121:AQ121 AH131:AI131 AM132:AQ132 AJ133 AH136:AI136 AM137:AP137 AH140:AI140 AM141:AP141 AH144:AI144 AM145:AQ145 AJ153 AH155:AI155 AM156:AR156 AH159:AI159 AM160:AQ160 AH163 AM163:AQ163 AH166:AI166 AM167:AQ167 AH169:AI169 AM170:AQ170 AJ176 AJ94:AJ96 AJ150:AJ151 AJ173:AJ174 AJ69 AJ128">
    <cfRule type="cellIs" dxfId="44" priority="98" stopIfTrue="1" operator="equal">
      <formula>"◆未達"</formula>
    </cfRule>
  </conditionalFormatting>
  <conditionalFormatting sqref="AM5:AQ5 AH36:AI36 AM37:AQ37 AM39:AR39 AM41:AQ41 AI42:AJ42 AG42:AG47 AJ43:AJ47 AI45:AI47 AH48:AI48 AM49:AR49 AM58:AS58 AH63:AI63 AM64:AQ64 AH67:AI67 AM68:AR68 AH74:AI74 AM75:AQ75 AH77:AI77 AM78:AR78 AH81:AI81 AM82:AR82 AH86 AM87:AP87 AH91:AI91 AM92:AQ92 AH98:AI98 AJ99 AM99:AQ99 AH101:AI101 AM102:AQ102 AH105:AI105 AM106:AQ106 AH109:AI109 AM110:AQ110 AH112:AI112 AM113:AQ113 AH116:AI116 AM117:AQ117 AJ117:AJ118 AH120:AI120 AM121:AQ121 AH131:AI131 AM132:AQ132 AJ133 AH136:AI136 AM137:AP137 AH140:AI140 AM141:AP141 AH144:AI144 AM145:AQ145 AJ153 AH155:AI155 AM156:AR156 AH159:AI159 AM160:AQ160 AH163 AM163:AQ163 AH166:AI166 AM167:AQ167 AH169:AI169 AM170:AQ170 AJ176">
    <cfRule type="cellIs" dxfId="43" priority="97" stopIfTrue="1" operator="greaterThanOrEqual">
      <formula>"●適合"</formula>
    </cfRule>
  </conditionalFormatting>
  <conditionalFormatting sqref="AM5:AQ5 AH36:AI36 AM37:AQ37 AM39:AR39 AM41:AQ41 AI42:AJ42 AG42:AG47 AJ43:AJ47 AI45:AI47 AH48:AI48 AM49:AR49 AM58:AS58 AH63:AI63 AM64:AQ64 AH67:AI67 AM68:AR68 AJ69 AH74:AI74 AM75:AQ75 AH77:AI77 AM78:AR78 AH81:AI81 AM82:AR82 AH86 AM87:AP87 AH91:AI91 AM92:AQ92 AJ94:AJ96 AH98:AI98 AJ99 AM99:AQ99 AH101:AI101 AM102:AQ102 AH105:AI105 AM106:AQ106 AH109:AI109 AM110:AQ110 AH112:AI112 AM113:AQ113 AH116:AI116 AM117:AQ117 AJ117:AJ118 AH120:AI120 AM121:AQ121 AJ128 AH131:AI131 AM132:AQ132 AJ133 AH136:AI136 AM137:AP137 AH140:AI140 AM141:AP141 AH144:AI144 AM145:AQ145 AJ150:AJ151 AJ153 AH155:AI155 AM156:AR156 AH159:AI159 AM160:AQ160 AH163 AM163:AQ163 AH166:AI166 AM167:AQ167 AH169:AI169 AM170:AQ170 AJ173:AJ174 AJ176">
    <cfRule type="cellIs" dxfId="42" priority="99" stopIfTrue="1" operator="equal">
      <formula>"▼矛盾"</formula>
    </cfRule>
  </conditionalFormatting>
  <conditionalFormatting sqref="AM72:AQ72">
    <cfRule type="cellIs" dxfId="41" priority="7" stopIfTrue="1" operator="greaterThanOrEqual">
      <formula>"●適合"</formula>
    </cfRule>
    <cfRule type="cellIs" dxfId="40" priority="9" stopIfTrue="1" operator="equal">
      <formula>"▼矛盾"</formula>
    </cfRule>
    <cfRule type="cellIs" dxfId="39" priority="8" stopIfTrue="1" operator="equal">
      <formula>"◆未達"</formula>
    </cfRule>
  </conditionalFormatting>
  <pageMargins left="0.55118110236220474" right="0.31496062992125984" top="0.51181102362204722" bottom="0.43307086614173229" header="0.27559055118110237" footer="0.15748031496062992"/>
  <pageSetup paperSize="9" scale="74" fitToHeight="0" orientation="portrait" r:id="rId1"/>
  <headerFooter alignWithMargins="0"/>
  <rowBreaks count="3" manualBreakCount="3">
    <brk id="31" min="1" max="28" man="1"/>
    <brk id="84" min="1" max="28" man="1"/>
    <brk id="130" min="1" max="2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L67"/>
  <sheetViews>
    <sheetView view="pageBreakPreview" topLeftCell="B1" zoomScale="85" zoomScaleNormal="100" zoomScaleSheetLayoutView="85" workbookViewId="0">
      <selection activeCell="AK2" sqref="AK2"/>
    </sheetView>
  </sheetViews>
  <sheetFormatPr defaultColWidth="9" defaultRowHeight="12"/>
  <cols>
    <col min="1" max="1" width="0" style="214" hidden="1" customWidth="1"/>
    <col min="2" max="2" width="0.625" style="214" customWidth="1"/>
    <col min="3" max="3" width="4.625" style="214" customWidth="1"/>
    <col min="4" max="4" width="7.25" style="214" customWidth="1"/>
    <col min="5" max="5" width="2.625" style="214" customWidth="1"/>
    <col min="6" max="7" width="4.625" style="214" customWidth="1"/>
    <col min="8" max="8" width="2.625" style="214" customWidth="1"/>
    <col min="9" max="9" width="28.625" style="214" customWidth="1"/>
    <col min="10" max="18" width="3.375" style="214" customWidth="1"/>
    <col min="19" max="29" width="3.125" style="214" customWidth="1"/>
    <col min="30" max="30" width="10.75" style="214" customWidth="1"/>
    <col min="31" max="31" width="2.375" style="214" customWidth="1"/>
    <col min="32" max="33" width="3" style="214" customWidth="1"/>
    <col min="34" max="34" width="7" style="214" customWidth="1"/>
    <col min="35" max="35" width="9.5" style="214" customWidth="1"/>
    <col min="36" max="36" width="1.75" style="214" customWidth="1"/>
    <col min="37" max="37" width="10.5" style="214" customWidth="1"/>
    <col min="38" max="44" width="5.875" style="214" customWidth="1"/>
    <col min="45" max="48" width="5.375" style="214" customWidth="1"/>
    <col min="49" max="16384" width="9" style="214"/>
  </cols>
  <sheetData>
    <row r="1" spans="3:44">
      <c r="J1" s="214">
        <v>26</v>
      </c>
      <c r="S1" s="214">
        <v>29</v>
      </c>
      <c r="AD1" s="214">
        <v>10</v>
      </c>
    </row>
    <row r="2" spans="3:44" ht="19.5" customHeight="1">
      <c r="C2" s="995" t="s">
        <v>577</v>
      </c>
      <c r="D2" s="996"/>
      <c r="E2" s="301"/>
      <c r="F2" s="301"/>
      <c r="I2" s="3"/>
      <c r="J2" s="228"/>
      <c r="K2" s="228"/>
      <c r="L2" s="228"/>
      <c r="M2" s="228"/>
      <c r="N2" s="228"/>
      <c r="O2" s="228"/>
      <c r="P2" s="228"/>
      <c r="Q2" s="228"/>
      <c r="R2" s="228"/>
      <c r="AD2" s="495" t="s">
        <v>596</v>
      </c>
    </row>
    <row r="3" spans="3:44" ht="35.25" customHeight="1">
      <c r="C3" s="1005" t="s">
        <v>541</v>
      </c>
      <c r="D3" s="1006"/>
      <c r="E3" s="1006"/>
      <c r="F3" s="1006"/>
      <c r="G3" s="1006"/>
      <c r="H3" s="1006"/>
      <c r="I3" s="1006"/>
      <c r="J3" s="1006"/>
      <c r="K3" s="1006"/>
      <c r="L3" s="1006"/>
      <c r="M3" s="1006"/>
      <c r="N3" s="1006"/>
      <c r="O3" s="1006"/>
      <c r="P3" s="1006"/>
      <c r="Q3" s="1006"/>
      <c r="R3" s="1006"/>
      <c r="S3" s="1006"/>
      <c r="T3" s="1006"/>
      <c r="U3" s="1006"/>
      <c r="V3" s="1006"/>
      <c r="W3" s="1006"/>
      <c r="X3" s="1006"/>
      <c r="Y3" s="1006"/>
      <c r="Z3" s="1006"/>
      <c r="AA3" s="1006"/>
      <c r="AB3" s="1006"/>
      <c r="AC3" s="1006"/>
      <c r="AD3" s="1006"/>
    </row>
    <row r="4" spans="3:44" ht="9.75" customHeight="1">
      <c r="C4" s="224"/>
      <c r="D4" s="224"/>
      <c r="E4" s="1007"/>
      <c r="F4" s="1008"/>
      <c r="G4" s="229"/>
      <c r="H4" s="229"/>
      <c r="I4" s="230"/>
    </row>
    <row r="5" spans="3:44" ht="28.5" customHeight="1" thickBot="1">
      <c r="C5" s="10" t="s">
        <v>411</v>
      </c>
      <c r="D5" s="11"/>
      <c r="E5" s="231"/>
      <c r="F5" s="231"/>
      <c r="I5" s="13"/>
      <c r="AD5" s="14"/>
      <c r="AN5" s="16" t="s">
        <v>64</v>
      </c>
      <c r="AO5" s="16" t="s">
        <v>65</v>
      </c>
      <c r="AP5" s="16" t="s">
        <v>66</v>
      </c>
      <c r="AQ5" s="16" t="s">
        <v>67</v>
      </c>
      <c r="AR5" s="16" t="s">
        <v>68</v>
      </c>
    </row>
    <row r="6" spans="3:44" ht="20.100000000000001" customHeight="1" thickBot="1">
      <c r="C6" s="232" t="s">
        <v>69</v>
      </c>
      <c r="D6" s="1009" t="s">
        <v>70</v>
      </c>
      <c r="E6" s="1010"/>
      <c r="F6" s="233" t="s">
        <v>409</v>
      </c>
      <c r="G6" s="1011" t="s">
        <v>542</v>
      </c>
      <c r="H6" s="1012"/>
      <c r="J6" s="229"/>
      <c r="K6" s="229"/>
      <c r="L6" s="229"/>
      <c r="M6" s="229"/>
      <c r="N6" s="229"/>
      <c r="O6" s="229"/>
      <c r="P6" s="229"/>
      <c r="Q6" s="229"/>
      <c r="R6" s="229"/>
    </row>
    <row r="7" spans="3:44" ht="39.6" customHeight="1">
      <c r="C7" s="197"/>
      <c r="D7" s="939" t="s">
        <v>553</v>
      </c>
      <c r="E7" s="939"/>
      <c r="F7" s="939"/>
      <c r="G7" s="939"/>
      <c r="H7" s="939"/>
      <c r="I7" s="939"/>
      <c r="J7" s="939"/>
      <c r="K7" s="939"/>
      <c r="L7" s="939"/>
      <c r="M7" s="939"/>
      <c r="N7" s="939"/>
      <c r="O7" s="939"/>
      <c r="P7" s="939"/>
      <c r="Q7" s="939"/>
      <c r="R7" s="939"/>
      <c r="S7" s="939"/>
      <c r="T7" s="939"/>
      <c r="U7" s="939"/>
      <c r="V7" s="939"/>
      <c r="W7" s="939"/>
      <c r="X7" s="939"/>
      <c r="Y7" s="939"/>
      <c r="Z7" s="939"/>
      <c r="AA7" s="939"/>
      <c r="AB7" s="939"/>
      <c r="AC7" s="939"/>
      <c r="AD7" s="939"/>
    </row>
    <row r="8" spans="3:44" ht="24" customHeight="1" thickBot="1">
      <c r="C8" s="18" t="s">
        <v>72</v>
      </c>
      <c r="D8" s="17"/>
      <c r="E8" s="17"/>
      <c r="J8" s="944" t="s">
        <v>73</v>
      </c>
      <c r="K8" s="944"/>
      <c r="L8" s="944"/>
      <c r="M8" s="944"/>
      <c r="N8" s="944"/>
      <c r="O8" s="944"/>
      <c r="P8" s="944"/>
      <c r="Q8" s="944"/>
      <c r="R8" s="944"/>
      <c r="S8" s="944" t="s">
        <v>414</v>
      </c>
      <c r="T8" s="944"/>
      <c r="U8" s="944"/>
      <c r="V8" s="944"/>
      <c r="W8" s="944"/>
      <c r="X8" s="944"/>
      <c r="Y8" s="944"/>
      <c r="Z8" s="944"/>
      <c r="AA8" s="944"/>
      <c r="AB8" s="944"/>
      <c r="AC8" s="944"/>
      <c r="AD8" s="19" t="s">
        <v>74</v>
      </c>
      <c r="AI8" s="1038" t="s">
        <v>413</v>
      </c>
      <c r="AJ8" s="1039"/>
      <c r="AK8" s="1039"/>
    </row>
    <row r="9" spans="3:44" ht="32.1" customHeight="1" thickBot="1">
      <c r="C9" s="1040" t="s">
        <v>509</v>
      </c>
      <c r="D9" s="1041"/>
      <c r="E9" s="1042"/>
      <c r="F9" s="1042"/>
      <c r="G9" s="1042"/>
      <c r="H9" s="1042"/>
      <c r="I9" s="1042"/>
      <c r="J9" s="1043" t="s">
        <v>76</v>
      </c>
      <c r="K9" s="1044"/>
      <c r="L9" s="1044"/>
      <c r="M9" s="1044"/>
      <c r="N9" s="1044"/>
      <c r="O9" s="1044"/>
      <c r="P9" s="1044"/>
      <c r="Q9" s="1044"/>
      <c r="R9" s="1045"/>
      <c r="S9" s="1043" t="s">
        <v>77</v>
      </c>
      <c r="T9" s="1044"/>
      <c r="U9" s="1044"/>
      <c r="V9" s="1044"/>
      <c r="W9" s="1044"/>
      <c r="X9" s="1044"/>
      <c r="Y9" s="1044"/>
      <c r="Z9" s="1044"/>
      <c r="AA9" s="1044"/>
      <c r="AB9" s="1044"/>
      <c r="AC9" s="1045"/>
      <c r="AD9" s="291" t="s">
        <v>78</v>
      </c>
      <c r="AI9" s="224" t="s">
        <v>79</v>
      </c>
      <c r="AJ9" s="224"/>
      <c r="AK9" s="224" t="s">
        <v>80</v>
      </c>
    </row>
    <row r="10" spans="3:44" ht="22.5" customHeight="1" thickBot="1">
      <c r="C10" s="302" t="s">
        <v>554</v>
      </c>
      <c r="D10" s="289"/>
      <c r="E10" s="290"/>
      <c r="F10" s="290"/>
      <c r="G10" s="290"/>
      <c r="H10" s="290"/>
      <c r="I10" s="290"/>
      <c r="J10" s="284"/>
      <c r="K10" s="284"/>
      <c r="L10" s="284"/>
      <c r="M10" s="284"/>
      <c r="N10" s="284"/>
      <c r="O10" s="284"/>
      <c r="P10" s="284"/>
      <c r="Q10" s="284"/>
      <c r="R10" s="284"/>
      <c r="S10" s="284"/>
      <c r="T10" s="284"/>
      <c r="U10" s="284"/>
      <c r="V10" s="284"/>
      <c r="W10" s="284"/>
      <c r="X10" s="284"/>
      <c r="Y10" s="284"/>
      <c r="Z10" s="284"/>
      <c r="AA10" s="284"/>
      <c r="AB10" s="284"/>
      <c r="AC10" s="284"/>
      <c r="AD10" s="286"/>
      <c r="AI10" s="224"/>
      <c r="AJ10" s="224"/>
      <c r="AK10" s="224"/>
    </row>
    <row r="11" spans="3:44" ht="33" customHeight="1">
      <c r="C11" s="467" t="s">
        <v>510</v>
      </c>
      <c r="D11" s="1"/>
      <c r="E11" s="1"/>
      <c r="F11" s="1"/>
      <c r="G11" s="1"/>
      <c r="H11" s="1"/>
      <c r="I11" s="422"/>
      <c r="J11" s="448"/>
      <c r="K11" s="449"/>
      <c r="L11" s="449"/>
      <c r="M11" s="449"/>
      <c r="N11" s="449"/>
      <c r="O11" s="449"/>
      <c r="P11" s="449"/>
      <c r="Q11" s="449"/>
      <c r="R11" s="449"/>
      <c r="S11" s="883" t="s">
        <v>499</v>
      </c>
      <c r="T11" s="884"/>
      <c r="U11" s="884"/>
      <c r="V11" s="884"/>
      <c r="W11" s="884"/>
      <c r="X11" s="884"/>
      <c r="Y11" s="884"/>
      <c r="Z11" s="884"/>
      <c r="AA11" s="884"/>
      <c r="AB11" s="884"/>
      <c r="AC11" s="885"/>
      <c r="AD11" s="203"/>
      <c r="AI11" s="224"/>
      <c r="AJ11" s="224"/>
      <c r="AK11" s="224"/>
    </row>
    <row r="12" spans="3:44" ht="14.25" customHeight="1">
      <c r="C12" s="467"/>
      <c r="D12" s="883" t="s">
        <v>441</v>
      </c>
      <c r="E12" s="884"/>
      <c r="F12" s="884"/>
      <c r="G12" s="884"/>
      <c r="H12" s="884"/>
      <c r="I12" s="885"/>
      <c r="J12" s="874" t="s">
        <v>82</v>
      </c>
      <c r="K12" s="508" t="s">
        <v>270</v>
      </c>
      <c r="L12" s="508"/>
      <c r="M12" s="415"/>
      <c r="N12" s="468"/>
      <c r="O12" s="874" t="s">
        <v>82</v>
      </c>
      <c r="P12" s="876" t="s">
        <v>271</v>
      </c>
      <c r="Q12" s="876"/>
      <c r="R12" s="416"/>
      <c r="S12" s="894"/>
      <c r="T12" s="649"/>
      <c r="U12" s="649"/>
      <c r="V12" s="649"/>
      <c r="W12" s="649"/>
      <c r="X12" s="649"/>
      <c r="Y12" s="649"/>
      <c r="Z12" s="649"/>
      <c r="AA12" s="649"/>
      <c r="AB12" s="649"/>
      <c r="AC12" s="896"/>
      <c r="AD12" s="631"/>
      <c r="AF12" s="223" t="str">
        <f>J12</f>
        <v>□</v>
      </c>
      <c r="AI12" s="34" t="str">
        <f>IF(AF12&amp;AF13="■□","●適合",IF(AF12&amp;AF13="□■","◆未達",IF(AF12&amp;AF13="□□","■未答","▼矛盾")))</f>
        <v>■未答</v>
      </c>
      <c r="AJ12" s="224"/>
      <c r="AK12" s="224"/>
      <c r="AM12" s="222" t="s">
        <v>84</v>
      </c>
      <c r="AN12" s="223" t="s">
        <v>85</v>
      </c>
      <c r="AO12" s="223" t="s">
        <v>86</v>
      </c>
      <c r="AP12" s="223" t="s">
        <v>87</v>
      </c>
      <c r="AQ12" s="223" t="s">
        <v>88</v>
      </c>
    </row>
    <row r="13" spans="3:44" ht="14.25" customHeight="1">
      <c r="C13" s="467"/>
      <c r="D13" s="890"/>
      <c r="E13" s="891"/>
      <c r="F13" s="891"/>
      <c r="G13" s="891"/>
      <c r="H13" s="891"/>
      <c r="I13" s="892"/>
      <c r="J13" s="875"/>
      <c r="K13" s="553"/>
      <c r="L13" s="553"/>
      <c r="M13" s="410"/>
      <c r="N13" s="423"/>
      <c r="O13" s="875"/>
      <c r="P13" s="877"/>
      <c r="Q13" s="877"/>
      <c r="R13" s="450"/>
      <c r="S13" s="894"/>
      <c r="T13" s="649"/>
      <c r="U13" s="649"/>
      <c r="V13" s="649"/>
      <c r="W13" s="649"/>
      <c r="X13" s="649"/>
      <c r="Y13" s="649"/>
      <c r="Z13" s="649"/>
      <c r="AA13" s="649"/>
      <c r="AB13" s="649"/>
      <c r="AC13" s="896"/>
      <c r="AD13" s="633"/>
      <c r="AF13" s="214" t="str">
        <f>O12</f>
        <v>□</v>
      </c>
      <c r="AI13" s="224"/>
      <c r="AJ13" s="224"/>
      <c r="AK13" s="224"/>
      <c r="AN13" s="34" t="s">
        <v>65</v>
      </c>
      <c r="AO13" s="34" t="s">
        <v>66</v>
      </c>
      <c r="AP13" s="34" t="s">
        <v>89</v>
      </c>
      <c r="AQ13" s="34" t="s">
        <v>67</v>
      </c>
    </row>
    <row r="14" spans="3:44" ht="14.25" customHeight="1">
      <c r="C14" s="467"/>
      <c r="D14" s="883" t="s">
        <v>442</v>
      </c>
      <c r="E14" s="884"/>
      <c r="F14" s="884"/>
      <c r="G14" s="884"/>
      <c r="H14" s="884"/>
      <c r="I14" s="885"/>
      <c r="J14" s="874" t="s">
        <v>82</v>
      </c>
      <c r="K14" s="508" t="s">
        <v>270</v>
      </c>
      <c r="L14" s="508"/>
      <c r="M14" s="415"/>
      <c r="N14" s="468"/>
      <c r="O14" s="874" t="s">
        <v>82</v>
      </c>
      <c r="P14" s="876" t="s">
        <v>271</v>
      </c>
      <c r="Q14" s="876"/>
      <c r="R14" s="416"/>
      <c r="S14" s="894"/>
      <c r="T14" s="649"/>
      <c r="U14" s="649"/>
      <c r="V14" s="649"/>
      <c r="W14" s="649"/>
      <c r="X14" s="649"/>
      <c r="Y14" s="649"/>
      <c r="Z14" s="649"/>
      <c r="AA14" s="649"/>
      <c r="AB14" s="649"/>
      <c r="AC14" s="896"/>
      <c r="AD14" s="631"/>
      <c r="AF14" s="223" t="str">
        <f>J14</f>
        <v>□</v>
      </c>
      <c r="AI14" s="34" t="str">
        <f>IF(AF14&amp;AF15="■□","●適合",IF(AF14&amp;AF15="□■","◆未達",IF(AF14&amp;AF15="□□","■未答","▼矛盾")))</f>
        <v>■未答</v>
      </c>
      <c r="AJ14" s="224"/>
      <c r="AK14" s="224"/>
      <c r="AM14" s="222" t="s">
        <v>84</v>
      </c>
      <c r="AN14" s="223" t="s">
        <v>85</v>
      </c>
      <c r="AO14" s="223" t="s">
        <v>86</v>
      </c>
      <c r="AP14" s="223" t="s">
        <v>87</v>
      </c>
      <c r="AQ14" s="223" t="s">
        <v>88</v>
      </c>
    </row>
    <row r="15" spans="3:44" ht="14.25" customHeight="1">
      <c r="C15" s="467"/>
      <c r="D15" s="890"/>
      <c r="E15" s="891"/>
      <c r="F15" s="891"/>
      <c r="G15" s="891"/>
      <c r="H15" s="891"/>
      <c r="I15" s="892"/>
      <c r="J15" s="875"/>
      <c r="K15" s="553"/>
      <c r="L15" s="553"/>
      <c r="M15" s="410"/>
      <c r="N15" s="423"/>
      <c r="O15" s="875"/>
      <c r="P15" s="877"/>
      <c r="Q15" s="877"/>
      <c r="R15" s="450"/>
      <c r="S15" s="894"/>
      <c r="T15" s="649"/>
      <c r="U15" s="649"/>
      <c r="V15" s="649"/>
      <c r="W15" s="649"/>
      <c r="X15" s="649"/>
      <c r="Y15" s="649"/>
      <c r="Z15" s="649"/>
      <c r="AA15" s="649"/>
      <c r="AB15" s="649"/>
      <c r="AC15" s="896"/>
      <c r="AD15" s="633"/>
      <c r="AF15" s="214" t="str">
        <f>O14</f>
        <v>□</v>
      </c>
      <c r="AI15" s="224"/>
      <c r="AJ15" s="224"/>
      <c r="AK15" s="224"/>
      <c r="AN15" s="34" t="s">
        <v>65</v>
      </c>
      <c r="AO15" s="34" t="s">
        <v>66</v>
      </c>
      <c r="AP15" s="34" t="s">
        <v>89</v>
      </c>
      <c r="AQ15" s="34" t="s">
        <v>67</v>
      </c>
    </row>
    <row r="16" spans="3:44" ht="14.25" customHeight="1">
      <c r="C16" s="467"/>
      <c r="D16" s="883" t="s">
        <v>511</v>
      </c>
      <c r="E16" s="884"/>
      <c r="F16" s="884"/>
      <c r="G16" s="884"/>
      <c r="H16" s="884"/>
      <c r="I16" s="885"/>
      <c r="J16" s="874" t="s">
        <v>82</v>
      </c>
      <c r="K16" s="508" t="s">
        <v>270</v>
      </c>
      <c r="L16" s="508"/>
      <c r="M16" s="415"/>
      <c r="N16" s="468"/>
      <c r="O16" s="874" t="s">
        <v>82</v>
      </c>
      <c r="P16" s="876" t="s">
        <v>271</v>
      </c>
      <c r="Q16" s="876"/>
      <c r="R16" s="416"/>
      <c r="S16" s="894"/>
      <c r="T16" s="649"/>
      <c r="U16" s="649"/>
      <c r="V16" s="649"/>
      <c r="W16" s="649"/>
      <c r="X16" s="649"/>
      <c r="Y16" s="649"/>
      <c r="Z16" s="649"/>
      <c r="AA16" s="649"/>
      <c r="AB16" s="649"/>
      <c r="AC16" s="896"/>
      <c r="AD16" s="631"/>
      <c r="AF16" s="223" t="str">
        <f>J16</f>
        <v>□</v>
      </c>
      <c r="AI16" s="34" t="str">
        <f>IF(AF16&amp;AF17="■□","●適合",IF(AF16&amp;AF17="□■","◆未達",IF(AF16&amp;AF17="□□","■未答","▼矛盾")))</f>
        <v>■未答</v>
      </c>
      <c r="AJ16" s="224"/>
      <c r="AK16" s="224"/>
      <c r="AM16" s="222" t="s">
        <v>84</v>
      </c>
      <c r="AN16" s="223" t="s">
        <v>85</v>
      </c>
      <c r="AO16" s="223" t="s">
        <v>86</v>
      </c>
      <c r="AP16" s="223" t="s">
        <v>87</v>
      </c>
      <c r="AQ16" s="223" t="s">
        <v>88</v>
      </c>
    </row>
    <row r="17" spans="2:46" ht="14.25" customHeight="1" thickBot="1">
      <c r="C17" s="469"/>
      <c r="D17" s="886"/>
      <c r="E17" s="887"/>
      <c r="F17" s="887"/>
      <c r="G17" s="887"/>
      <c r="H17" s="887"/>
      <c r="I17" s="888"/>
      <c r="J17" s="875"/>
      <c r="K17" s="782"/>
      <c r="L17" s="782"/>
      <c r="M17" s="435"/>
      <c r="N17" s="436"/>
      <c r="O17" s="881"/>
      <c r="P17" s="882"/>
      <c r="Q17" s="882"/>
      <c r="R17" s="465"/>
      <c r="S17" s="886"/>
      <c r="T17" s="887"/>
      <c r="U17" s="887"/>
      <c r="V17" s="887"/>
      <c r="W17" s="887"/>
      <c r="X17" s="887"/>
      <c r="Y17" s="887"/>
      <c r="Z17" s="887"/>
      <c r="AA17" s="887"/>
      <c r="AB17" s="887"/>
      <c r="AC17" s="888"/>
      <c r="AD17" s="889"/>
      <c r="AF17" s="214" t="str">
        <f>O16</f>
        <v>□</v>
      </c>
      <c r="AI17" s="224"/>
      <c r="AJ17" s="224"/>
      <c r="AK17" s="224"/>
      <c r="AN17" s="34" t="s">
        <v>65</v>
      </c>
      <c r="AO17" s="34" t="s">
        <v>66</v>
      </c>
      <c r="AP17" s="34" t="s">
        <v>89</v>
      </c>
      <c r="AQ17" s="34" t="s">
        <v>67</v>
      </c>
    </row>
    <row r="18" spans="2:46" ht="32.1" hidden="1" customHeight="1" thickBot="1">
      <c r="C18" s="1033" t="s">
        <v>75</v>
      </c>
      <c r="D18" s="1034"/>
      <c r="E18" s="1035"/>
      <c r="F18" s="1035"/>
      <c r="G18" s="1035"/>
      <c r="H18" s="1035"/>
      <c r="I18" s="1035"/>
      <c r="J18" s="1036" t="s">
        <v>76</v>
      </c>
      <c r="K18" s="1009"/>
      <c r="L18" s="1009"/>
      <c r="M18" s="1009"/>
      <c r="N18" s="1009"/>
      <c r="O18" s="1009"/>
      <c r="P18" s="1009"/>
      <c r="Q18" s="1009"/>
      <c r="R18" s="1037"/>
      <c r="S18" s="1036" t="s">
        <v>77</v>
      </c>
      <c r="T18" s="1009"/>
      <c r="U18" s="1009"/>
      <c r="V18" s="1009"/>
      <c r="W18" s="1009"/>
      <c r="X18" s="1009"/>
      <c r="Y18" s="1009"/>
      <c r="Z18" s="1009"/>
      <c r="AA18" s="1009"/>
      <c r="AB18" s="1009"/>
      <c r="AC18" s="1037"/>
      <c r="AD18" s="234" t="s">
        <v>78</v>
      </c>
      <c r="AI18" s="224" t="s">
        <v>79</v>
      </c>
      <c r="AJ18" s="224"/>
      <c r="AK18" s="224" t="s">
        <v>80</v>
      </c>
    </row>
    <row r="19" spans="2:46" ht="21" customHeight="1" thickBot="1">
      <c r="C19" s="292" t="s">
        <v>512</v>
      </c>
      <c r="D19" s="293"/>
      <c r="E19" s="294"/>
      <c r="F19" s="294"/>
      <c r="G19" s="294"/>
      <c r="H19" s="294"/>
      <c r="I19" s="294"/>
      <c r="J19" s="263"/>
      <c r="K19" s="263"/>
      <c r="L19" s="263"/>
      <c r="M19" s="263"/>
      <c r="N19" s="263"/>
      <c r="O19" s="263"/>
      <c r="P19" s="263"/>
      <c r="Q19" s="263"/>
      <c r="R19" s="263"/>
      <c r="S19" s="263"/>
      <c r="T19" s="263"/>
      <c r="U19" s="263"/>
      <c r="V19" s="263"/>
      <c r="W19" s="263"/>
      <c r="X19" s="263"/>
      <c r="Y19" s="263"/>
      <c r="Z19" s="263"/>
      <c r="AA19" s="263"/>
      <c r="AB19" s="263"/>
      <c r="AC19" s="263"/>
      <c r="AD19" s="265"/>
    </row>
    <row r="20" spans="2:46" ht="21" customHeight="1" thickBot="1">
      <c r="C20" s="470" t="s">
        <v>16</v>
      </c>
      <c r="D20" s="471"/>
      <c r="E20" s="272"/>
      <c r="F20" s="272"/>
      <c r="G20" s="272"/>
      <c r="H20" s="272"/>
      <c r="I20" s="272"/>
      <c r="J20" s="273"/>
      <c r="K20" s="273"/>
      <c r="L20" s="273"/>
      <c r="M20" s="273"/>
      <c r="N20" s="273"/>
      <c r="O20" s="273"/>
      <c r="P20" s="273"/>
      <c r="Q20" s="273"/>
      <c r="R20" s="273"/>
      <c r="S20" s="273"/>
      <c r="T20" s="273"/>
      <c r="U20" s="273"/>
      <c r="V20" s="273"/>
      <c r="W20" s="273"/>
      <c r="X20" s="273"/>
      <c r="Y20" s="273"/>
      <c r="Z20" s="273"/>
      <c r="AA20" s="273"/>
      <c r="AB20" s="273"/>
      <c r="AC20" s="273"/>
      <c r="AD20" s="275"/>
    </row>
    <row r="21" spans="2:46" ht="21" customHeight="1">
      <c r="C21" s="997" t="s">
        <v>555</v>
      </c>
      <c r="D21" s="919"/>
      <c r="E21" s="919"/>
      <c r="F21" s="919"/>
      <c r="G21" s="919"/>
      <c r="H21" s="919"/>
      <c r="I21" s="998"/>
      <c r="J21" s="298" t="s">
        <v>82</v>
      </c>
      <c r="K21" s="23" t="s">
        <v>207</v>
      </c>
      <c r="L21" s="23"/>
      <c r="M21" s="23"/>
      <c r="N21" s="23"/>
      <c r="O21" s="23"/>
      <c r="P21" s="23"/>
      <c r="Q21" s="472"/>
      <c r="R21" s="24"/>
      <c r="S21" s="235"/>
      <c r="T21" s="236"/>
      <c r="U21" s="236"/>
      <c r="V21" s="236"/>
      <c r="W21" s="236"/>
      <c r="X21" s="236"/>
      <c r="Y21" s="236"/>
      <c r="Z21" s="236"/>
      <c r="AA21" s="236"/>
      <c r="AB21" s="236"/>
      <c r="AC21" s="236"/>
      <c r="AD21" s="781"/>
      <c r="AF21" s="223" t="str">
        <f>+J21</f>
        <v>□</v>
      </c>
      <c r="AI21" s="34" t="str">
        <f>IF(AF21&amp;AF22&amp;AF23="■□□","●適合",IF(AF21&amp;AF22&amp;AF23="□■□","◆未達",IF(AF21&amp;AF22&amp;AF23="□□■","◆未達",IF(AF21&amp;AF22&amp;AF23="□□□","■未答","▼矛盾"))))</f>
        <v>■未答</v>
      </c>
      <c r="AJ21" s="16"/>
      <c r="AM21" s="222" t="s">
        <v>104</v>
      </c>
      <c r="AN21" s="223" t="s">
        <v>105</v>
      </c>
      <c r="AO21" s="223" t="s">
        <v>106</v>
      </c>
      <c r="AP21" s="223" t="s">
        <v>107</v>
      </c>
      <c r="AQ21" s="223" t="s">
        <v>108</v>
      </c>
      <c r="AR21" s="223" t="s">
        <v>88</v>
      </c>
    </row>
    <row r="22" spans="2:46" ht="18.75" customHeight="1">
      <c r="C22" s="999"/>
      <c r="D22" s="645"/>
      <c r="E22" s="645"/>
      <c r="F22" s="645"/>
      <c r="G22" s="645"/>
      <c r="H22" s="645"/>
      <c r="I22" s="612"/>
      <c r="J22" s="39" t="s">
        <v>82</v>
      </c>
      <c r="K22" s="321" t="s">
        <v>208</v>
      </c>
      <c r="L22" s="321"/>
      <c r="M22" s="321"/>
      <c r="N22" s="321"/>
      <c r="O22" s="321"/>
      <c r="P22" s="321"/>
      <c r="Q22" s="9"/>
      <c r="R22" s="322"/>
      <c r="S22" s="238"/>
      <c r="T22" s="297"/>
      <c r="U22" s="297"/>
      <c r="V22" s="297"/>
      <c r="W22" s="297"/>
      <c r="X22" s="297"/>
      <c r="Y22" s="297"/>
      <c r="Z22" s="297"/>
      <c r="AA22" s="297"/>
      <c r="AB22" s="297"/>
      <c r="AC22" s="297"/>
      <c r="AD22" s="568"/>
      <c r="AF22" s="214" t="str">
        <f>+J22</f>
        <v>□</v>
      </c>
      <c r="AM22" s="222"/>
      <c r="AN22" s="34" t="s">
        <v>65</v>
      </c>
      <c r="AO22" s="34" t="s">
        <v>66</v>
      </c>
      <c r="AP22" s="34" t="s">
        <v>66</v>
      </c>
      <c r="AQ22" s="34" t="s">
        <v>89</v>
      </c>
      <c r="AR22" s="34" t="s">
        <v>67</v>
      </c>
    </row>
    <row r="23" spans="2:46" ht="18" customHeight="1">
      <c r="C23" s="999"/>
      <c r="D23" s="645"/>
      <c r="E23" s="645"/>
      <c r="F23" s="645"/>
      <c r="G23" s="645"/>
      <c r="H23" s="645"/>
      <c r="I23" s="612"/>
      <c r="J23" s="39" t="s">
        <v>82</v>
      </c>
      <c r="K23" s="321" t="s">
        <v>209</v>
      </c>
      <c r="L23" s="321"/>
      <c r="M23" s="321"/>
      <c r="N23" s="321"/>
      <c r="O23" s="321"/>
      <c r="P23" s="321"/>
      <c r="Q23" s="9"/>
      <c r="R23" s="322"/>
      <c r="S23" s="238"/>
      <c r="T23" s="297"/>
      <c r="U23" s="297"/>
      <c r="V23" s="297"/>
      <c r="W23" s="297"/>
      <c r="X23" s="297"/>
      <c r="Y23" s="297"/>
      <c r="Z23" s="297"/>
      <c r="AA23" s="297"/>
      <c r="AB23" s="297"/>
      <c r="AC23" s="297"/>
      <c r="AD23" s="568"/>
      <c r="AF23" s="214" t="str">
        <f>+J23</f>
        <v>□</v>
      </c>
    </row>
    <row r="24" spans="2:46" s="295" customFormat="1" ht="18" customHeight="1">
      <c r="C24" s="999"/>
      <c r="D24" s="645"/>
      <c r="E24" s="645"/>
      <c r="F24" s="645"/>
      <c r="G24" s="645"/>
      <c r="H24" s="645"/>
      <c r="I24" s="612"/>
      <c r="J24" s="122"/>
      <c r="K24" s="321"/>
      <c r="L24" s="321"/>
      <c r="M24" s="321"/>
      <c r="N24" s="321"/>
      <c r="O24" s="321"/>
      <c r="P24" s="321"/>
      <c r="Q24" s="9"/>
      <c r="R24" s="322"/>
      <c r="S24" s="238"/>
      <c r="T24" s="297"/>
      <c r="U24" s="297"/>
      <c r="V24" s="297"/>
      <c r="W24" s="297"/>
      <c r="X24" s="297"/>
      <c r="Y24" s="297"/>
      <c r="Z24" s="297"/>
      <c r="AA24" s="297"/>
      <c r="AB24" s="297"/>
      <c r="AC24" s="297"/>
      <c r="AD24" s="349"/>
    </row>
    <row r="25" spans="2:46" s="295" customFormat="1" ht="18" customHeight="1">
      <c r="C25" s="999"/>
      <c r="D25" s="645"/>
      <c r="E25" s="645"/>
      <c r="F25" s="645"/>
      <c r="G25" s="645"/>
      <c r="H25" s="645"/>
      <c r="I25" s="612"/>
      <c r="J25" s="122"/>
      <c r="K25" s="62"/>
      <c r="L25" s="62"/>
      <c r="M25" s="62"/>
      <c r="N25" s="62"/>
      <c r="O25" s="62"/>
      <c r="P25" s="62"/>
      <c r="Q25" s="473"/>
      <c r="R25" s="63"/>
      <c r="S25" s="239"/>
      <c r="T25" s="240"/>
      <c r="U25" s="240"/>
      <c r="V25" s="240"/>
      <c r="W25" s="240"/>
      <c r="X25" s="240"/>
      <c r="Y25" s="240"/>
      <c r="Z25" s="240"/>
      <c r="AA25" s="240"/>
      <c r="AB25" s="240"/>
      <c r="AC25" s="240"/>
      <c r="AD25" s="351"/>
    </row>
    <row r="26" spans="2:46" ht="16.5" customHeight="1">
      <c r="C26" s="474"/>
      <c r="D26" s="124" t="s">
        <v>210</v>
      </c>
      <c r="E26" s="790" t="s">
        <v>211</v>
      </c>
      <c r="F26" s="793"/>
      <c r="G26" s="793"/>
      <c r="H26" s="793"/>
      <c r="I26" s="794"/>
      <c r="J26" s="241"/>
      <c r="K26" s="321"/>
      <c r="L26" s="222"/>
      <c r="M26" s="222"/>
      <c r="N26" s="222"/>
      <c r="O26" s="321"/>
      <c r="P26" s="321"/>
      <c r="Q26" s="9"/>
      <c r="R26" s="322"/>
      <c r="S26" s="238"/>
      <c r="T26" s="297"/>
      <c r="U26" s="297"/>
      <c r="V26" s="297"/>
      <c r="W26" s="297"/>
      <c r="X26" s="297"/>
      <c r="Y26" s="297"/>
      <c r="Z26" s="297"/>
      <c r="AA26" s="297"/>
      <c r="AB26" s="297"/>
      <c r="AC26" s="297"/>
      <c r="AD26" s="349"/>
    </row>
    <row r="27" spans="2:46" ht="15.95" customHeight="1">
      <c r="B27" s="221"/>
      <c r="C27" s="339"/>
      <c r="D27" s="336" t="s">
        <v>418</v>
      </c>
      <c r="E27" s="1000" t="s">
        <v>419</v>
      </c>
      <c r="F27" s="1000"/>
      <c r="G27" s="1000"/>
      <c r="H27" s="1000"/>
      <c r="I27" s="1001"/>
      <c r="J27" s="257"/>
      <c r="K27" s="62"/>
      <c r="L27" s="62"/>
      <c r="M27" s="62"/>
      <c r="N27" s="62"/>
      <c r="O27" s="62"/>
      <c r="P27" s="62"/>
      <c r="Q27" s="62"/>
      <c r="R27" s="63"/>
      <c r="S27" s="238"/>
      <c r="T27" s="387"/>
      <c r="U27" s="387"/>
      <c r="V27" s="387"/>
      <c r="W27" s="387"/>
      <c r="X27" s="387"/>
      <c r="Y27" s="387"/>
      <c r="Z27" s="387"/>
      <c r="AA27" s="387"/>
      <c r="AB27" s="387"/>
      <c r="AC27" s="387"/>
      <c r="AD27" s="349"/>
    </row>
    <row r="28" spans="2:46" ht="17.100000000000001" customHeight="1">
      <c r="B28" s="221"/>
      <c r="C28" s="339"/>
      <c r="D28" s="1002" t="s">
        <v>34</v>
      </c>
      <c r="E28" s="1003" t="s">
        <v>532</v>
      </c>
      <c r="F28" s="1003"/>
      <c r="G28" s="1003"/>
      <c r="H28" s="1003"/>
      <c r="I28" s="1004"/>
      <c r="J28" s="244" t="s">
        <v>69</v>
      </c>
      <c r="K28" s="222" t="s">
        <v>500</v>
      </c>
      <c r="L28" s="222"/>
      <c r="M28" s="222"/>
      <c r="N28" s="245"/>
      <c r="O28" s="245"/>
      <c r="P28" s="222"/>
      <c r="Q28" s="222"/>
      <c r="R28" s="322"/>
      <c r="S28" s="238"/>
      <c r="T28" s="387"/>
      <c r="U28" s="387"/>
      <c r="V28" s="387"/>
      <c r="W28" s="387"/>
      <c r="X28" s="387"/>
      <c r="Y28" s="386"/>
      <c r="Z28" s="386"/>
      <c r="AA28" s="246"/>
      <c r="AB28" s="246"/>
      <c r="AC28" s="247" t="s">
        <v>103</v>
      </c>
      <c r="AD28" s="349"/>
      <c r="AF28" s="223" t="str">
        <f>+J28</f>
        <v>□</v>
      </c>
      <c r="AI28" s="34" t="str">
        <f>IF(AF28&amp;AF29&amp;AF30&amp;AF33&amp;AF34="■□□□□","◎無し",IF(AF28&amp;AF29&amp;AF30&amp;AF33&amp;AF34="□■□□□","Ｅ適合",IF(AF28&amp;AF29&amp;AF30&amp;AF33&amp;AF34="□□■□□","Ｅ適合",IF(AF28&amp;AF29&amp;AF30&amp;AF33&amp;AF34="□□□■□","●適合",IF(AF28&amp;AF29&amp;AF30&amp;AF33&amp;AF34="□□□□■","◆未達",IF(AF28&amp;AF29&amp;AF30&amp;AF33&amp;AF34="□□□□□","■未答","▼矛盾"))))))</f>
        <v>■未答</v>
      </c>
      <c r="AJ28" s="16"/>
      <c r="AM28" s="222" t="s">
        <v>519</v>
      </c>
      <c r="AN28" s="248" t="s">
        <v>191</v>
      </c>
      <c r="AO28" s="248" t="s">
        <v>192</v>
      </c>
      <c r="AP28" s="248" t="s">
        <v>193</v>
      </c>
      <c r="AQ28" s="248" t="s">
        <v>194</v>
      </c>
      <c r="AR28" s="248" t="s">
        <v>518</v>
      </c>
      <c r="AS28" s="248" t="s">
        <v>195</v>
      </c>
      <c r="AT28" s="248" t="s">
        <v>88</v>
      </c>
    </row>
    <row r="29" spans="2:46" ht="17.100000000000001" customHeight="1">
      <c r="B29" s="221"/>
      <c r="C29" s="339"/>
      <c r="D29" s="825"/>
      <c r="E29" s="1003"/>
      <c r="F29" s="1003"/>
      <c r="G29" s="1003"/>
      <c r="H29" s="1003"/>
      <c r="I29" s="1004"/>
      <c r="J29" s="244" t="s">
        <v>69</v>
      </c>
      <c r="K29" s="222" t="s">
        <v>501</v>
      </c>
      <c r="L29" s="222"/>
      <c r="M29" s="222"/>
      <c r="N29" s="222"/>
      <c r="O29" s="222"/>
      <c r="P29" s="222"/>
      <c r="Q29" s="222"/>
      <c r="R29" s="322"/>
      <c r="S29" s="527" t="s">
        <v>214</v>
      </c>
      <c r="T29" s="629"/>
      <c r="U29" s="629"/>
      <c r="V29" s="629"/>
      <c r="W29" s="629"/>
      <c r="X29" s="629"/>
      <c r="Y29" s="1013" t="s">
        <v>215</v>
      </c>
      <c r="Z29" s="1013"/>
      <c r="AA29" s="646"/>
      <c r="AB29" s="646"/>
      <c r="AC29" s="249"/>
      <c r="AD29" s="349"/>
      <c r="AF29" s="214" t="str">
        <f>+J29</f>
        <v>□</v>
      </c>
      <c r="AG29" s="214" t="str">
        <f>+W30</f>
        <v>□</v>
      </c>
      <c r="AI29" s="82" t="s">
        <v>216</v>
      </c>
      <c r="AK29" s="128" t="str">
        <f>IF(AA29=0,"■未答",DEGREES(ATAN(1/AA29)))</f>
        <v>■未答</v>
      </c>
      <c r="AM29" s="222"/>
      <c r="AN29" s="34" t="s">
        <v>64</v>
      </c>
      <c r="AO29" s="34" t="s">
        <v>173</v>
      </c>
      <c r="AP29" s="34" t="s">
        <v>173</v>
      </c>
      <c r="AQ29" s="34" t="s">
        <v>65</v>
      </c>
      <c r="AR29" s="34" t="s">
        <v>66</v>
      </c>
      <c r="AS29" s="34" t="s">
        <v>89</v>
      </c>
      <c r="AT29" s="34" t="s">
        <v>67</v>
      </c>
    </row>
    <row r="30" spans="2:46" ht="17.100000000000001" customHeight="1">
      <c r="B30" s="221"/>
      <c r="C30" s="339"/>
      <c r="D30" s="825"/>
      <c r="E30" s="1003"/>
      <c r="F30" s="1003"/>
      <c r="G30" s="1003"/>
      <c r="H30" s="1003"/>
      <c r="I30" s="1004"/>
      <c r="J30" s="244" t="s">
        <v>69</v>
      </c>
      <c r="K30" s="222" t="s">
        <v>513</v>
      </c>
      <c r="L30" s="222"/>
      <c r="M30" s="222"/>
      <c r="N30" s="222"/>
      <c r="O30" s="222"/>
      <c r="P30" s="222"/>
      <c r="Q30" s="222"/>
      <c r="R30" s="322"/>
      <c r="S30" s="527" t="s">
        <v>502</v>
      </c>
      <c r="T30" s="629"/>
      <c r="U30" s="629"/>
      <c r="V30" s="629"/>
      <c r="W30" s="237" t="s">
        <v>503</v>
      </c>
      <c r="X30" s="569" t="s">
        <v>217</v>
      </c>
      <c r="Y30" s="569"/>
      <c r="Z30" s="237" t="s">
        <v>82</v>
      </c>
      <c r="AA30" s="648" t="s">
        <v>218</v>
      </c>
      <c r="AB30" s="629"/>
      <c r="AC30" s="360"/>
      <c r="AD30" s="349"/>
      <c r="AF30" s="214" t="str">
        <f>+J30</f>
        <v>□</v>
      </c>
      <c r="AG30" s="214" t="str">
        <f>+Z30</f>
        <v>□</v>
      </c>
      <c r="AI30" s="82"/>
      <c r="AK30" s="179"/>
    </row>
    <row r="31" spans="2:46" ht="17.100000000000001" customHeight="1">
      <c r="B31" s="221"/>
      <c r="C31" s="339"/>
      <c r="D31" s="825"/>
      <c r="E31" s="1003"/>
      <c r="F31" s="1003"/>
      <c r="G31" s="1003"/>
      <c r="H31" s="1003"/>
      <c r="I31" s="1004"/>
      <c r="J31" s="244"/>
      <c r="K31" s="222" t="s">
        <v>514</v>
      </c>
      <c r="L31" s="222"/>
      <c r="M31" s="222"/>
      <c r="N31" s="222"/>
      <c r="O31" s="222"/>
      <c r="P31" s="222"/>
      <c r="Q31" s="222"/>
      <c r="R31" s="322"/>
      <c r="S31" s="318"/>
      <c r="T31" s="385"/>
      <c r="U31" s="385"/>
      <c r="V31" s="385"/>
      <c r="W31" s="385"/>
      <c r="X31" s="385"/>
      <c r="Y31" s="386"/>
      <c r="Z31" s="386"/>
      <c r="AA31" s="254"/>
      <c r="AB31" s="254"/>
      <c r="AC31" s="249"/>
      <c r="AD31" s="349"/>
      <c r="AI31" s="82"/>
      <c r="AK31" s="255"/>
      <c r="AM31" s="222"/>
      <c r="AN31" s="46"/>
      <c r="AO31" s="46"/>
      <c r="AP31" s="46"/>
      <c r="AQ31" s="46"/>
      <c r="AR31" s="46"/>
      <c r="AS31" s="46"/>
    </row>
    <row r="32" spans="2:46" ht="17.100000000000001" customHeight="1">
      <c r="B32" s="221"/>
      <c r="C32" s="339"/>
      <c r="D32" s="825"/>
      <c r="E32" s="1003"/>
      <c r="F32" s="1003"/>
      <c r="G32" s="1003"/>
      <c r="H32" s="1003"/>
      <c r="I32" s="1004"/>
      <c r="J32" s="244"/>
      <c r="K32" s="222" t="s">
        <v>515</v>
      </c>
      <c r="L32" s="222"/>
      <c r="M32" s="222"/>
      <c r="N32" s="222"/>
      <c r="O32" s="222"/>
      <c r="P32" s="222"/>
      <c r="Q32" s="222"/>
      <c r="R32" s="322"/>
      <c r="S32" s="319"/>
      <c r="T32" s="385"/>
      <c r="U32" s="385"/>
      <c r="V32" s="385"/>
      <c r="W32" s="385"/>
      <c r="X32" s="385"/>
      <c r="Y32" s="386"/>
      <c r="Z32" s="386"/>
      <c r="AA32" s="254"/>
      <c r="AB32" s="254"/>
      <c r="AC32" s="249"/>
      <c r="AD32" s="353"/>
      <c r="AI32" s="82"/>
      <c r="AK32" s="255"/>
      <c r="AM32" s="222"/>
      <c r="AN32" s="46"/>
      <c r="AO32" s="46"/>
      <c r="AP32" s="46"/>
      <c r="AQ32" s="46"/>
      <c r="AR32" s="46"/>
      <c r="AS32" s="46"/>
    </row>
    <row r="33" spans="2:44" ht="17.100000000000001" customHeight="1">
      <c r="B33" s="221"/>
      <c r="C33" s="339"/>
      <c r="D33" s="825"/>
      <c r="E33" s="1003"/>
      <c r="F33" s="1003"/>
      <c r="G33" s="1003"/>
      <c r="H33" s="1003"/>
      <c r="I33" s="1004"/>
      <c r="J33" s="244" t="s">
        <v>82</v>
      </c>
      <c r="K33" s="621" t="s">
        <v>175</v>
      </c>
      <c r="L33" s="621"/>
      <c r="M33" s="621"/>
      <c r="N33" s="621"/>
      <c r="O33" s="621"/>
      <c r="P33" s="621"/>
      <c r="Q33" s="621"/>
      <c r="R33" s="543"/>
      <c r="S33" s="1"/>
      <c r="T33" s="1"/>
      <c r="U33" s="1"/>
      <c r="V33" s="1"/>
      <c r="W33" s="1"/>
      <c r="X33" s="1"/>
      <c r="Y33" s="1"/>
      <c r="Z33" s="1"/>
      <c r="AA33" s="1"/>
      <c r="AB33" s="1"/>
      <c r="AC33" s="422"/>
      <c r="AD33" s="1"/>
      <c r="AF33" s="214" t="str">
        <f t="shared" ref="AF33:AF34" si="0">+J33</f>
        <v>□</v>
      </c>
      <c r="AI33" s="82"/>
      <c r="AK33" s="46"/>
    </row>
    <row r="34" spans="2:44" ht="51.6" customHeight="1">
      <c r="B34" s="221"/>
      <c r="C34" s="339"/>
      <c r="D34" s="962"/>
      <c r="E34" s="1003"/>
      <c r="F34" s="1003"/>
      <c r="G34" s="1003"/>
      <c r="H34" s="1003"/>
      <c r="I34" s="1004"/>
      <c r="J34" s="244" t="s">
        <v>82</v>
      </c>
      <c r="K34" s="621" t="s">
        <v>179</v>
      </c>
      <c r="L34" s="621"/>
      <c r="M34" s="621"/>
      <c r="N34" s="621"/>
      <c r="O34" s="621"/>
      <c r="P34" s="621"/>
      <c r="Q34" s="621"/>
      <c r="R34" s="543"/>
      <c r="S34" s="342"/>
      <c r="T34" s="343"/>
      <c r="U34" s="343"/>
      <c r="V34" s="343"/>
      <c r="W34" s="343"/>
      <c r="X34" s="363"/>
      <c r="Y34" s="148"/>
      <c r="Z34" s="148"/>
      <c r="AA34" s="148"/>
      <c r="AB34" s="256"/>
      <c r="AC34" s="250"/>
      <c r="AD34" s="351"/>
      <c r="AF34" s="214" t="str">
        <f t="shared" si="0"/>
        <v>□</v>
      </c>
    </row>
    <row r="35" spans="2:44" s="388" customFormat="1" ht="17.25" customHeight="1">
      <c r="B35" s="221"/>
      <c r="C35" s="339"/>
      <c r="D35" s="804" t="s">
        <v>36</v>
      </c>
      <c r="E35" s="796" t="s">
        <v>37</v>
      </c>
      <c r="F35" s="797"/>
      <c r="G35" s="797"/>
      <c r="H35" s="797"/>
      <c r="I35" s="798"/>
      <c r="J35" s="389" t="s">
        <v>69</v>
      </c>
      <c r="K35" s="508" t="s">
        <v>588</v>
      </c>
      <c r="L35" s="508"/>
      <c r="M35" s="508"/>
      <c r="N35" s="508"/>
      <c r="O35" s="508"/>
      <c r="P35" s="508"/>
      <c r="Q35" s="508"/>
      <c r="R35" s="509"/>
      <c r="S35" s="243"/>
      <c r="T35" s="243"/>
      <c r="U35" s="243"/>
      <c r="V35" s="243"/>
      <c r="W35" s="243"/>
      <c r="X35" s="243"/>
      <c r="Y35" s="243"/>
      <c r="Z35" s="243"/>
      <c r="AA35" s="243"/>
      <c r="AB35" s="243"/>
      <c r="AC35" s="243"/>
      <c r="AD35" s="348"/>
      <c r="AF35" s="223" t="str">
        <f t="shared" ref="AF35:AF40" si="1">+J35</f>
        <v>□</v>
      </c>
      <c r="AI35" s="34" t="str">
        <f>IF(AF35&amp;AF36&amp;AF37="■□□","●適合",IF(AF35&amp;AF36&amp;AF37="□■□","◆未達",IF(AF35&amp;AF36&amp;AF37="□□■","◆未達",IF(AF35&amp;AF36&amp;AF37="□□□","■未答","▼矛盾"))))</f>
        <v>■未答</v>
      </c>
      <c r="AM35" s="222" t="s">
        <v>104</v>
      </c>
      <c r="AN35" s="223" t="s">
        <v>105</v>
      </c>
      <c r="AO35" s="223" t="s">
        <v>106</v>
      </c>
      <c r="AP35" s="223" t="s">
        <v>107</v>
      </c>
      <c r="AQ35" s="223" t="s">
        <v>108</v>
      </c>
      <c r="AR35" s="223" t="s">
        <v>88</v>
      </c>
    </row>
    <row r="36" spans="2:44" ht="17.25" customHeight="1">
      <c r="B36" s="221"/>
      <c r="C36" s="339"/>
      <c r="D36" s="805"/>
      <c r="E36" s="733"/>
      <c r="F36" s="579"/>
      <c r="G36" s="579"/>
      <c r="H36" s="579"/>
      <c r="I36" s="734"/>
      <c r="J36" s="48" t="s">
        <v>82</v>
      </c>
      <c r="K36" s="542" t="s">
        <v>221</v>
      </c>
      <c r="L36" s="542"/>
      <c r="M36" s="542"/>
      <c r="N36" s="542"/>
      <c r="O36" s="542"/>
      <c r="P36" s="542"/>
      <c r="Q36" s="542"/>
      <c r="R36" s="543"/>
      <c r="S36" s="297"/>
      <c r="T36" s="297"/>
      <c r="U36" s="297"/>
      <c r="V36" s="297"/>
      <c r="W36" s="297"/>
      <c r="X36" s="297"/>
      <c r="Y36" s="297"/>
      <c r="Z36" s="297"/>
      <c r="AA36" s="297"/>
      <c r="AB36" s="297"/>
      <c r="AC36" s="297"/>
      <c r="AD36" s="568"/>
      <c r="AF36" s="466" t="str">
        <f t="shared" si="1"/>
        <v>□</v>
      </c>
      <c r="AG36" s="258"/>
      <c r="AH36" s="258"/>
      <c r="AI36" s="179"/>
      <c r="AJ36" s="16"/>
      <c r="AM36" s="222"/>
      <c r="AN36" s="34" t="s">
        <v>64</v>
      </c>
      <c r="AO36" s="34" t="s">
        <v>65</v>
      </c>
      <c r="AP36" s="34" t="s">
        <v>66</v>
      </c>
      <c r="AQ36" s="34" t="s">
        <v>89</v>
      </c>
      <c r="AR36" s="34" t="s">
        <v>67</v>
      </c>
    </row>
    <row r="37" spans="2:44" ht="17.25" customHeight="1">
      <c r="B37" s="221"/>
      <c r="C37" s="339"/>
      <c r="D37" s="806"/>
      <c r="E37" s="662"/>
      <c r="F37" s="663"/>
      <c r="G37" s="663"/>
      <c r="H37" s="663"/>
      <c r="I37" s="664"/>
      <c r="J37" s="49" t="s">
        <v>82</v>
      </c>
      <c r="K37" s="553" t="s">
        <v>222</v>
      </c>
      <c r="L37" s="553"/>
      <c r="M37" s="553"/>
      <c r="N37" s="553"/>
      <c r="O37" s="553"/>
      <c r="P37" s="553"/>
      <c r="Q37" s="553"/>
      <c r="R37" s="554"/>
      <c r="S37" s="240"/>
      <c r="T37" s="240"/>
      <c r="U37" s="240"/>
      <c r="V37" s="240"/>
      <c r="W37" s="240"/>
      <c r="X37" s="240"/>
      <c r="Y37" s="240"/>
      <c r="Z37" s="240"/>
      <c r="AA37" s="240"/>
      <c r="AB37" s="240"/>
      <c r="AC37" s="240"/>
      <c r="AD37" s="583"/>
      <c r="AF37" s="214" t="str">
        <f t="shared" si="1"/>
        <v>□</v>
      </c>
      <c r="AM37" s="388"/>
      <c r="AN37" s="388"/>
      <c r="AO37" s="388"/>
      <c r="AP37" s="388"/>
      <c r="AQ37" s="388"/>
      <c r="AR37" s="388"/>
    </row>
    <row r="38" spans="2:44" ht="17.25" customHeight="1">
      <c r="B38" s="221"/>
      <c r="C38" s="339"/>
      <c r="D38" s="1002" t="s">
        <v>38</v>
      </c>
      <c r="E38" s="1003" t="s">
        <v>412</v>
      </c>
      <c r="F38" s="1003"/>
      <c r="G38" s="1003"/>
      <c r="H38" s="1003"/>
      <c r="I38" s="1004"/>
      <c r="J38" s="43" t="s">
        <v>69</v>
      </c>
      <c r="K38" s="508" t="s">
        <v>504</v>
      </c>
      <c r="L38" s="508"/>
      <c r="M38" s="508"/>
      <c r="N38" s="508"/>
      <c r="O38" s="508"/>
      <c r="P38" s="508"/>
      <c r="Q38" s="508"/>
      <c r="R38" s="509"/>
      <c r="S38" s="243"/>
      <c r="T38" s="243"/>
      <c r="U38" s="243"/>
      <c r="V38" s="243"/>
      <c r="W38" s="243"/>
      <c r="X38" s="243"/>
      <c r="Y38" s="243"/>
      <c r="Z38" s="243"/>
      <c r="AA38" s="243"/>
      <c r="AB38" s="243"/>
      <c r="AC38" s="243"/>
      <c r="AD38" s="567"/>
      <c r="AF38" s="223" t="str">
        <f t="shared" si="1"/>
        <v>□</v>
      </c>
      <c r="AI38" s="34" t="str">
        <f>IF(AF38&amp;AF39&amp;AF40="■□□","◎無し",IF(AF38&amp;AF39&amp;AF40="□■□","●適合",IF(AF38&amp;AF39&amp;AF40="□□■","◆未達",IF(AF38&amp;AF39&amp;AF40="□□□","■未答","▼矛盾"))))</f>
        <v>■未答</v>
      </c>
      <c r="AJ38" s="16"/>
      <c r="AM38" s="222" t="s">
        <v>104</v>
      </c>
      <c r="AN38" s="223" t="s">
        <v>105</v>
      </c>
      <c r="AO38" s="223" t="s">
        <v>106</v>
      </c>
      <c r="AP38" s="223" t="s">
        <v>107</v>
      </c>
      <c r="AQ38" s="223" t="s">
        <v>108</v>
      </c>
      <c r="AR38" s="223" t="s">
        <v>88</v>
      </c>
    </row>
    <row r="39" spans="2:44" ht="17.25" customHeight="1">
      <c r="B39" s="221"/>
      <c r="C39" s="339"/>
      <c r="D39" s="825"/>
      <c r="E39" s="1003"/>
      <c r="F39" s="1003"/>
      <c r="G39" s="1003"/>
      <c r="H39" s="1003"/>
      <c r="I39" s="1004"/>
      <c r="J39" s="244" t="s">
        <v>82</v>
      </c>
      <c r="K39" s="621" t="s">
        <v>221</v>
      </c>
      <c r="L39" s="621"/>
      <c r="M39" s="621"/>
      <c r="N39" s="621"/>
      <c r="O39" s="621"/>
      <c r="P39" s="621"/>
      <c r="Q39" s="621"/>
      <c r="R39" s="543"/>
      <c r="S39" s="387"/>
      <c r="T39" s="387"/>
      <c r="U39" s="387"/>
      <c r="V39" s="387"/>
      <c r="W39" s="387"/>
      <c r="X39" s="387"/>
      <c r="Y39" s="387"/>
      <c r="Z39" s="387"/>
      <c r="AA39" s="387"/>
      <c r="AB39" s="387"/>
      <c r="AC39" s="387"/>
      <c r="AD39" s="568"/>
      <c r="AF39" s="214" t="str">
        <f t="shared" si="1"/>
        <v>□</v>
      </c>
      <c r="AM39" s="222"/>
      <c r="AN39" s="34" t="s">
        <v>64</v>
      </c>
      <c r="AO39" s="34" t="s">
        <v>65</v>
      </c>
      <c r="AP39" s="34" t="s">
        <v>66</v>
      </c>
      <c r="AQ39" s="34" t="s">
        <v>89</v>
      </c>
      <c r="AR39" s="34" t="s">
        <v>67</v>
      </c>
    </row>
    <row r="40" spans="2:44" ht="17.25" customHeight="1" thickBot="1">
      <c r="B40" s="221"/>
      <c r="C40" s="339"/>
      <c r="D40" s="962"/>
      <c r="E40" s="1024"/>
      <c r="F40" s="1024"/>
      <c r="G40" s="1024"/>
      <c r="H40" s="1024"/>
      <c r="I40" s="1025"/>
      <c r="J40" s="49" t="s">
        <v>82</v>
      </c>
      <c r="K40" s="553" t="s">
        <v>222</v>
      </c>
      <c r="L40" s="553"/>
      <c r="M40" s="553"/>
      <c r="N40" s="553"/>
      <c r="O40" s="553"/>
      <c r="P40" s="553"/>
      <c r="Q40" s="553"/>
      <c r="R40" s="554"/>
      <c r="S40" s="240"/>
      <c r="T40" s="240"/>
      <c r="U40" s="240"/>
      <c r="V40" s="240"/>
      <c r="W40" s="240"/>
      <c r="X40" s="240"/>
      <c r="Y40" s="240"/>
      <c r="Z40" s="240"/>
      <c r="AA40" s="240"/>
      <c r="AB40" s="240"/>
      <c r="AC40" s="240"/>
      <c r="AD40" s="583"/>
      <c r="AF40" s="214" t="str">
        <f t="shared" si="1"/>
        <v>□</v>
      </c>
    </row>
    <row r="41" spans="2:44" ht="41.1" customHeight="1" thickBot="1">
      <c r="B41" s="258"/>
      <c r="C41" s="1030" t="s">
        <v>543</v>
      </c>
      <c r="D41" s="1031"/>
      <c r="E41" s="1031"/>
      <c r="F41" s="1031"/>
      <c r="G41" s="1031"/>
      <c r="H41" s="1031"/>
      <c r="I41" s="1031"/>
      <c r="J41" s="1031"/>
      <c r="K41" s="1031"/>
      <c r="L41" s="1031"/>
      <c r="M41" s="1031"/>
      <c r="N41" s="1031"/>
      <c r="O41" s="1031"/>
      <c r="P41" s="1031"/>
      <c r="Q41" s="1031"/>
      <c r="R41" s="1031"/>
      <c r="S41" s="1031"/>
      <c r="T41" s="1031"/>
      <c r="U41" s="1031"/>
      <c r="V41" s="1031"/>
      <c r="W41" s="1031"/>
      <c r="X41" s="1031"/>
      <c r="Y41" s="1031"/>
      <c r="Z41" s="1031"/>
      <c r="AA41" s="1031"/>
      <c r="AB41" s="1031"/>
      <c r="AC41" s="1031"/>
      <c r="AD41" s="1032"/>
    </row>
    <row r="42" spans="2:44" ht="24" customHeight="1" thickBot="1">
      <c r="C42" s="1026" t="s">
        <v>381</v>
      </c>
      <c r="D42" s="1027"/>
      <c r="E42" s="1028"/>
      <c r="F42" s="1028"/>
      <c r="G42" s="1028"/>
      <c r="H42" s="1028"/>
      <c r="I42" s="1028"/>
      <c r="J42" s="276"/>
      <c r="K42" s="276"/>
      <c r="L42" s="276"/>
      <c r="M42" s="276"/>
      <c r="N42" s="276"/>
      <c r="O42" s="276"/>
      <c r="P42" s="276"/>
      <c r="Q42" s="276"/>
      <c r="R42" s="276"/>
      <c r="S42" s="277"/>
      <c r="T42" s="277"/>
      <c r="U42" s="277"/>
      <c r="V42" s="277"/>
      <c r="W42" s="277"/>
      <c r="X42" s="277"/>
      <c r="Y42" s="277"/>
      <c r="Z42" s="277"/>
      <c r="AA42" s="277"/>
      <c r="AB42" s="277"/>
      <c r="AC42" s="277"/>
      <c r="AD42" s="278"/>
    </row>
    <row r="43" spans="2:44" ht="17.100000000000001" customHeight="1">
      <c r="C43" s="576" t="s">
        <v>505</v>
      </c>
      <c r="D43" s="577"/>
      <c r="E43" s="577"/>
      <c r="F43" s="577"/>
      <c r="G43" s="577"/>
      <c r="H43" s="577"/>
      <c r="I43" s="661"/>
      <c r="J43" s="117" t="s">
        <v>82</v>
      </c>
      <c r="K43" s="23" t="s">
        <v>207</v>
      </c>
      <c r="L43" s="23"/>
      <c r="M43" s="23"/>
      <c r="N43" s="23"/>
      <c r="O43" s="23"/>
      <c r="P43" s="23"/>
      <c r="Q43" s="23"/>
      <c r="R43" s="24"/>
      <c r="S43" s="235"/>
      <c r="T43" s="236"/>
      <c r="U43" s="236"/>
      <c r="V43" s="236"/>
      <c r="W43" s="236"/>
      <c r="X43" s="236"/>
      <c r="Y43" s="236"/>
      <c r="Z43" s="236"/>
      <c r="AA43" s="236"/>
      <c r="AB43" s="236"/>
      <c r="AC43" s="236"/>
      <c r="AD43" s="781"/>
      <c r="AF43" s="223" t="str">
        <f>+J43</f>
        <v>□</v>
      </c>
      <c r="AI43" s="34" t="str">
        <f>IF(AF43&amp;AF44&amp;AF45="■□□","●適合",IF(AF43&amp;AF44&amp;AF45="□■□","◆未達",IF(AF43&amp;AF44&amp;AF45="□□■","◆未達",IF(AF43&amp;AF44&amp;AF45="□□□","■未答","▼矛盾"))))</f>
        <v>■未答</v>
      </c>
      <c r="AJ43" s="16"/>
      <c r="AM43" s="222" t="s">
        <v>104</v>
      </c>
      <c r="AN43" s="223" t="s">
        <v>105</v>
      </c>
      <c r="AO43" s="223" t="s">
        <v>106</v>
      </c>
      <c r="AP43" s="223" t="s">
        <v>107</v>
      </c>
      <c r="AQ43" s="223" t="s">
        <v>108</v>
      </c>
      <c r="AR43" s="223" t="s">
        <v>88</v>
      </c>
    </row>
    <row r="44" spans="2:44" ht="17.100000000000001" customHeight="1">
      <c r="C44" s="578"/>
      <c r="D44" s="1029"/>
      <c r="E44" s="1029"/>
      <c r="F44" s="1029"/>
      <c r="G44" s="1029"/>
      <c r="H44" s="1029"/>
      <c r="I44" s="734"/>
      <c r="J44" s="237" t="s">
        <v>82</v>
      </c>
      <c r="K44" s="222" t="s">
        <v>208</v>
      </c>
      <c r="L44" s="222"/>
      <c r="M44" s="222"/>
      <c r="N44" s="222"/>
      <c r="O44" s="222"/>
      <c r="P44" s="222"/>
      <c r="Q44" s="222"/>
      <c r="R44" s="322"/>
      <c r="S44" s="238"/>
      <c r="T44" s="387"/>
      <c r="U44" s="387"/>
      <c r="V44" s="387"/>
      <c r="W44" s="387"/>
      <c r="X44" s="387"/>
      <c r="Y44" s="387"/>
      <c r="Z44" s="387"/>
      <c r="AA44" s="387"/>
      <c r="AB44" s="387"/>
      <c r="AC44" s="387"/>
      <c r="AD44" s="568"/>
      <c r="AF44" s="214" t="str">
        <f>+J44</f>
        <v>□</v>
      </c>
      <c r="AM44" s="222"/>
      <c r="AN44" s="34" t="s">
        <v>65</v>
      </c>
      <c r="AO44" s="34" t="s">
        <v>66</v>
      </c>
      <c r="AP44" s="34" t="s">
        <v>66</v>
      </c>
      <c r="AQ44" s="34" t="s">
        <v>89</v>
      </c>
      <c r="AR44" s="34" t="s">
        <v>67</v>
      </c>
    </row>
    <row r="45" spans="2:44" ht="17.100000000000001" customHeight="1">
      <c r="C45" s="578"/>
      <c r="D45" s="1029"/>
      <c r="E45" s="1029"/>
      <c r="F45" s="1029"/>
      <c r="G45" s="1029"/>
      <c r="H45" s="1029"/>
      <c r="I45" s="734"/>
      <c r="J45" s="123" t="s">
        <v>82</v>
      </c>
      <c r="K45" s="62" t="s">
        <v>209</v>
      </c>
      <c r="L45" s="62"/>
      <c r="M45" s="62"/>
      <c r="N45" s="62"/>
      <c r="O45" s="62"/>
      <c r="P45" s="62"/>
      <c r="Q45" s="62"/>
      <c r="R45" s="63"/>
      <c r="S45" s="239"/>
      <c r="T45" s="240"/>
      <c r="U45" s="240"/>
      <c r="V45" s="240"/>
      <c r="W45" s="240"/>
      <c r="X45" s="240"/>
      <c r="Y45" s="240"/>
      <c r="Z45" s="240"/>
      <c r="AA45" s="240"/>
      <c r="AB45" s="240"/>
      <c r="AC45" s="240"/>
      <c r="AD45" s="583"/>
      <c r="AF45" s="214" t="str">
        <f>+J45</f>
        <v>□</v>
      </c>
    </row>
    <row r="46" spans="2:44" ht="12.95" customHeight="1">
      <c r="C46" s="475"/>
      <c r="D46" s="124" t="s">
        <v>210</v>
      </c>
      <c r="E46" s="1000" t="s">
        <v>211</v>
      </c>
      <c r="F46" s="1000"/>
      <c r="G46" s="1000"/>
      <c r="H46" s="1000"/>
      <c r="I46" s="1001"/>
      <c r="J46" s="44"/>
      <c r="K46" s="44"/>
      <c r="L46" s="44"/>
      <c r="M46" s="44"/>
      <c r="N46" s="44"/>
      <c r="O46" s="44"/>
      <c r="P46" s="44"/>
      <c r="Q46" s="44"/>
      <c r="R46" s="45"/>
      <c r="S46" s="242"/>
      <c r="T46" s="243"/>
      <c r="U46" s="243"/>
      <c r="V46" s="243"/>
      <c r="W46" s="243"/>
      <c r="X46" s="243"/>
      <c r="Y46" s="243"/>
      <c r="Z46" s="243"/>
      <c r="AA46" s="243"/>
      <c r="AB46" s="243"/>
      <c r="AC46" s="243"/>
      <c r="AD46" s="567"/>
    </row>
    <row r="47" spans="2:44" ht="12.95" customHeight="1">
      <c r="C47" s="475"/>
      <c r="D47" s="126" t="s">
        <v>212</v>
      </c>
      <c r="E47" s="1000" t="s">
        <v>213</v>
      </c>
      <c r="F47" s="1000"/>
      <c r="G47" s="1000"/>
      <c r="H47" s="1000"/>
      <c r="I47" s="1001"/>
      <c r="J47" s="222"/>
      <c r="K47" s="222"/>
      <c r="L47" s="222"/>
      <c r="M47" s="222"/>
      <c r="N47" s="222"/>
      <c r="O47" s="222"/>
      <c r="P47" s="222"/>
      <c r="Q47" s="222"/>
      <c r="R47" s="322"/>
      <c r="S47" s="238"/>
      <c r="T47" s="387"/>
      <c r="U47" s="387"/>
      <c r="V47" s="387"/>
      <c r="W47" s="387"/>
      <c r="X47" s="387"/>
      <c r="Y47" s="387"/>
      <c r="Z47" s="387"/>
      <c r="AA47" s="387"/>
      <c r="AB47" s="387"/>
      <c r="AC47" s="249"/>
      <c r="AD47" s="568"/>
    </row>
    <row r="48" spans="2:44" ht="17.25" customHeight="1">
      <c r="C48" s="475"/>
      <c r="D48" s="804" t="s">
        <v>516</v>
      </c>
      <c r="E48" s="1003" t="s">
        <v>506</v>
      </c>
      <c r="F48" s="1003"/>
      <c r="G48" s="1003"/>
      <c r="H48" s="1003"/>
      <c r="I48" s="1004"/>
      <c r="J48" s="43" t="s">
        <v>69</v>
      </c>
      <c r="K48" s="508" t="s">
        <v>507</v>
      </c>
      <c r="L48" s="508"/>
      <c r="M48" s="508"/>
      <c r="N48" s="508"/>
      <c r="O48" s="508"/>
      <c r="P48" s="508"/>
      <c r="Q48" s="508"/>
      <c r="R48" s="509"/>
      <c r="S48" s="387"/>
      <c r="T48" s="387"/>
      <c r="U48" s="387"/>
      <c r="V48" s="387"/>
      <c r="W48" s="387"/>
      <c r="X48" s="387"/>
      <c r="Y48" s="387"/>
      <c r="Z48" s="387"/>
      <c r="AA48" s="387"/>
      <c r="AB48" s="387"/>
      <c r="AC48" s="387"/>
      <c r="AD48" s="349"/>
      <c r="AF48" s="223" t="str">
        <f>J48</f>
        <v>□</v>
      </c>
    </row>
    <row r="49" spans="3:64" ht="17.25" customHeight="1">
      <c r="C49" s="475"/>
      <c r="D49" s="805"/>
      <c r="E49" s="1003"/>
      <c r="F49" s="1003"/>
      <c r="G49" s="1003"/>
      <c r="H49" s="1003"/>
      <c r="I49" s="1004"/>
      <c r="J49" s="244" t="s">
        <v>82</v>
      </c>
      <c r="K49" s="621" t="s">
        <v>221</v>
      </c>
      <c r="L49" s="621"/>
      <c r="M49" s="621"/>
      <c r="N49" s="621"/>
      <c r="O49" s="621"/>
      <c r="P49" s="621"/>
      <c r="Q49" s="621"/>
      <c r="R49" s="543"/>
      <c r="S49" s="387"/>
      <c r="T49" s="387"/>
      <c r="U49" s="387"/>
      <c r="V49" s="387"/>
      <c r="W49" s="387"/>
      <c r="X49" s="387"/>
      <c r="Y49" s="387"/>
      <c r="Z49" s="387"/>
      <c r="AA49" s="387"/>
      <c r="AB49" s="387"/>
      <c r="AC49" s="387"/>
      <c r="AD49" s="568"/>
      <c r="AF49" s="466" t="str">
        <f>+J49</f>
        <v>□</v>
      </c>
      <c r="AI49" s="34" t="str">
        <f>IF(AF48&amp;AF49&amp;AF50="■□□","◎無し",IF(AF48&amp;AF49&amp;AF50="□■□","●適合",IF(AF48&amp;AF49&amp;AF50="□□■","◆未達",IF(AF48&amp;AF49&amp;AF50="□□□","■未答","▼矛盾"))))</f>
        <v>■未答</v>
      </c>
      <c r="AJ49" s="16"/>
      <c r="AM49" s="222" t="s">
        <v>104</v>
      </c>
      <c r="AN49" s="223" t="s">
        <v>105</v>
      </c>
      <c r="AO49" s="223" t="s">
        <v>106</v>
      </c>
      <c r="AP49" s="223" t="s">
        <v>107</v>
      </c>
      <c r="AQ49" s="223" t="s">
        <v>108</v>
      </c>
      <c r="AR49" s="223" t="s">
        <v>88</v>
      </c>
    </row>
    <row r="50" spans="3:64" ht="17.25" customHeight="1">
      <c r="C50" s="475"/>
      <c r="D50" s="806"/>
      <c r="E50" s="1003"/>
      <c r="F50" s="1003"/>
      <c r="G50" s="1003"/>
      <c r="H50" s="1003"/>
      <c r="I50" s="1004"/>
      <c r="J50" s="49" t="s">
        <v>82</v>
      </c>
      <c r="K50" s="553" t="s">
        <v>222</v>
      </c>
      <c r="L50" s="553"/>
      <c r="M50" s="553"/>
      <c r="N50" s="553"/>
      <c r="O50" s="553"/>
      <c r="P50" s="553"/>
      <c r="Q50" s="553"/>
      <c r="R50" s="554"/>
      <c r="S50" s="240"/>
      <c r="T50" s="240"/>
      <c r="U50" s="240"/>
      <c r="V50" s="240"/>
      <c r="W50" s="240"/>
      <c r="X50" s="240"/>
      <c r="Y50" s="240"/>
      <c r="Z50" s="240"/>
      <c r="AA50" s="240"/>
      <c r="AB50" s="240"/>
      <c r="AC50" s="240"/>
      <c r="AD50" s="583"/>
      <c r="AF50" s="214" t="str">
        <f>+J50</f>
        <v>□</v>
      </c>
      <c r="AM50" s="222"/>
      <c r="AN50" s="34" t="s">
        <v>64</v>
      </c>
      <c r="AO50" s="34" t="s">
        <v>65</v>
      </c>
      <c r="AP50" s="34" t="s">
        <v>66</v>
      </c>
      <c r="AQ50" s="34" t="s">
        <v>89</v>
      </c>
      <c r="AR50" s="34" t="s">
        <v>67</v>
      </c>
    </row>
    <row r="51" spans="3:64" ht="17.25" customHeight="1">
      <c r="C51" s="475"/>
      <c r="D51" s="804" t="s">
        <v>517</v>
      </c>
      <c r="E51" s="1003" t="s">
        <v>39</v>
      </c>
      <c r="F51" s="1003"/>
      <c r="G51" s="1003"/>
      <c r="H51" s="1003"/>
      <c r="I51" s="1004"/>
      <c r="J51" s="43" t="s">
        <v>69</v>
      </c>
      <c r="K51" s="508" t="s">
        <v>498</v>
      </c>
      <c r="L51" s="508"/>
      <c r="M51" s="508"/>
      <c r="N51" s="508"/>
      <c r="O51" s="508"/>
      <c r="P51" s="508"/>
      <c r="Q51" s="508"/>
      <c r="R51" s="509"/>
      <c r="S51" s="243"/>
      <c r="T51" s="243"/>
      <c r="U51" s="243"/>
      <c r="V51" s="243"/>
      <c r="W51" s="243"/>
      <c r="X51" s="243"/>
      <c r="Y51" s="243"/>
      <c r="Z51" s="243"/>
      <c r="AA51" s="243"/>
      <c r="AB51" s="243"/>
      <c r="AC51" s="243"/>
      <c r="AD51" s="567"/>
      <c r="AF51" s="223" t="str">
        <f>+J51</f>
        <v>□</v>
      </c>
      <c r="AI51" s="34" t="str">
        <f>IF(AF51&amp;AF52&amp;AF53="■□□","◎無し",IF(AF51&amp;AF52&amp;AF53="□■□","●適合",IF(AF51&amp;AF52&amp;AF53="□□■","◆未達",IF(AF51&amp;AF52&amp;AF53="□□□","■未答","▼矛盾"))))</f>
        <v>■未答</v>
      </c>
      <c r="AJ51" s="16"/>
      <c r="AM51" s="222" t="s">
        <v>104</v>
      </c>
      <c r="AN51" s="223" t="s">
        <v>105</v>
      </c>
      <c r="AO51" s="223" t="s">
        <v>106</v>
      </c>
      <c r="AP51" s="223" t="s">
        <v>107</v>
      </c>
      <c r="AQ51" s="223" t="s">
        <v>108</v>
      </c>
      <c r="AR51" s="223" t="s">
        <v>88</v>
      </c>
    </row>
    <row r="52" spans="3:64" ht="17.25" customHeight="1">
      <c r="C52" s="475"/>
      <c r="D52" s="805"/>
      <c r="E52" s="1003"/>
      <c r="F52" s="1003"/>
      <c r="G52" s="1003"/>
      <c r="H52" s="1003"/>
      <c r="I52" s="1004"/>
      <c r="J52" s="244" t="s">
        <v>82</v>
      </c>
      <c r="K52" s="621" t="s">
        <v>221</v>
      </c>
      <c r="L52" s="621"/>
      <c r="M52" s="621"/>
      <c r="N52" s="621"/>
      <c r="O52" s="621"/>
      <c r="P52" s="621"/>
      <c r="Q52" s="621"/>
      <c r="R52" s="543"/>
      <c r="S52" s="387"/>
      <c r="T52" s="387"/>
      <c r="U52" s="387"/>
      <c r="V52" s="387"/>
      <c r="W52" s="387"/>
      <c r="X52" s="387"/>
      <c r="Y52" s="387"/>
      <c r="Z52" s="387"/>
      <c r="AA52" s="387"/>
      <c r="AB52" s="387"/>
      <c r="AC52" s="387"/>
      <c r="AD52" s="568"/>
      <c r="AF52" s="214" t="str">
        <f>+J52</f>
        <v>□</v>
      </c>
      <c r="AM52" s="222"/>
      <c r="AN52" s="34" t="s">
        <v>64</v>
      </c>
      <c r="AO52" s="34" t="s">
        <v>65</v>
      </c>
      <c r="AP52" s="34" t="s">
        <v>66</v>
      </c>
      <c r="AQ52" s="34" t="s">
        <v>89</v>
      </c>
      <c r="AR52" s="34" t="s">
        <v>67</v>
      </c>
    </row>
    <row r="53" spans="3:64" ht="17.25" customHeight="1" thickBot="1">
      <c r="C53" s="476"/>
      <c r="D53" s="1023"/>
      <c r="E53" s="1024"/>
      <c r="F53" s="1024"/>
      <c r="G53" s="1024"/>
      <c r="H53" s="1024"/>
      <c r="I53" s="1025"/>
      <c r="J53" s="136" t="s">
        <v>82</v>
      </c>
      <c r="K53" s="782" t="s">
        <v>222</v>
      </c>
      <c r="L53" s="782"/>
      <c r="M53" s="782"/>
      <c r="N53" s="782"/>
      <c r="O53" s="782"/>
      <c r="P53" s="782"/>
      <c r="Q53" s="782"/>
      <c r="R53" s="783"/>
      <c r="S53" s="251"/>
      <c r="T53" s="251"/>
      <c r="U53" s="251"/>
      <c r="V53" s="251"/>
      <c r="W53" s="251"/>
      <c r="X53" s="251"/>
      <c r="Y53" s="251"/>
      <c r="Z53" s="251"/>
      <c r="AA53" s="251"/>
      <c r="AB53" s="251"/>
      <c r="AC53" s="251"/>
      <c r="AD53" s="768"/>
      <c r="AF53" s="214" t="str">
        <f>+J53</f>
        <v>□</v>
      </c>
    </row>
    <row r="54" spans="3:64" s="17" customFormat="1" ht="16.5" customHeight="1">
      <c r="D54" s="168"/>
      <c r="E54" s="168"/>
      <c r="F54" s="168"/>
      <c r="G54" s="168"/>
      <c r="H54" s="168"/>
      <c r="I54" s="168"/>
      <c r="J54" s="168"/>
      <c r="K54" s="168"/>
      <c r="L54" s="168"/>
      <c r="M54" s="168"/>
      <c r="N54" s="168"/>
      <c r="O54" s="168"/>
      <c r="P54" s="168"/>
      <c r="S54" s="167"/>
      <c r="T54" s="167"/>
      <c r="U54" s="167"/>
      <c r="V54" s="167"/>
      <c r="W54" s="167"/>
      <c r="X54" s="167"/>
      <c r="Y54" s="167"/>
      <c r="Z54" s="167"/>
      <c r="AA54" s="167"/>
      <c r="AB54" s="167"/>
      <c r="AC54" s="167"/>
      <c r="AD54" s="167"/>
    </row>
    <row r="55" spans="3:64" ht="27.95" customHeight="1">
      <c r="C55" s="1016"/>
      <c r="D55" s="698"/>
      <c r="E55" s="698"/>
      <c r="F55" s="1018"/>
      <c r="G55" s="1018"/>
      <c r="H55" s="1018"/>
      <c r="I55" s="1018"/>
      <c r="J55" s="287"/>
      <c r="K55" s="1019"/>
      <c r="L55" s="1019"/>
      <c r="M55" s="1019"/>
      <c r="N55" s="1019"/>
      <c r="O55" s="1019"/>
      <c r="P55" s="1019"/>
      <c r="Q55" s="1019"/>
      <c r="R55" s="1019"/>
      <c r="S55" s="668"/>
      <c r="T55" s="668"/>
      <c r="U55" s="668"/>
      <c r="V55" s="668"/>
      <c r="W55" s="668"/>
      <c r="X55" s="668"/>
      <c r="Y55" s="668"/>
      <c r="Z55" s="668"/>
      <c r="AA55" s="668"/>
      <c r="AB55" s="668"/>
      <c r="AC55" s="668"/>
      <c r="AD55" s="668"/>
      <c r="AE55" s="252"/>
      <c r="AF55" s="252"/>
      <c r="AG55" s="252"/>
      <c r="AH55" s="252"/>
      <c r="AI55" s="252"/>
      <c r="AJ55" s="252"/>
      <c r="AK55" s="252"/>
      <c r="AL55" s="252"/>
      <c r="AM55" s="252"/>
      <c r="AN55" s="252"/>
      <c r="AO55" s="252"/>
      <c r="AP55" s="252"/>
      <c r="AQ55" s="252"/>
      <c r="AR55" s="252"/>
      <c r="AS55" s="252"/>
      <c r="AT55" s="252"/>
      <c r="AU55" s="252"/>
      <c r="AV55" s="252"/>
      <c r="AW55" s="252"/>
      <c r="AX55" s="252"/>
      <c r="AY55" s="252"/>
      <c r="AZ55" s="252"/>
      <c r="BA55" s="252"/>
      <c r="BB55" s="252"/>
      <c r="BC55" s="252"/>
      <c r="BD55" s="252"/>
      <c r="BE55" s="252"/>
      <c r="BF55" s="252"/>
      <c r="BG55" s="252"/>
      <c r="BH55" s="246"/>
      <c r="BI55" s="253"/>
      <c r="BJ55" s="253"/>
      <c r="BK55" s="253"/>
      <c r="BL55" s="253"/>
    </row>
    <row r="56" spans="3:64" ht="12.95" customHeight="1">
      <c r="C56" s="1017"/>
      <c r="D56" s="698"/>
      <c r="E56" s="698"/>
      <c r="F56" s="1020"/>
      <c r="G56" s="1020"/>
      <c r="H56" s="1020"/>
      <c r="I56" s="1020"/>
      <c r="J56" s="1020"/>
      <c r="K56" s="1020"/>
      <c r="L56" s="1020"/>
      <c r="M56" s="1020"/>
      <c r="N56" s="1020"/>
      <c r="O56" s="1020"/>
      <c r="P56" s="1020"/>
      <c r="Q56" s="1020"/>
      <c r="R56" s="1020"/>
      <c r="S56" s="668"/>
      <c r="T56" s="668"/>
      <c r="U56" s="668"/>
      <c r="V56" s="668"/>
      <c r="W56" s="668"/>
      <c r="X56" s="668"/>
      <c r="Y56" s="668"/>
      <c r="Z56" s="668"/>
      <c r="AA56" s="668"/>
      <c r="AB56" s="668"/>
      <c r="AC56" s="668"/>
      <c r="AD56" s="668"/>
      <c r="AE56" s="252"/>
      <c r="AF56" s="252"/>
      <c r="AG56" s="252"/>
      <c r="AH56" s="252"/>
      <c r="AI56" s="252"/>
      <c r="AJ56" s="252"/>
      <c r="AK56" s="252"/>
      <c r="AL56" s="252"/>
      <c r="AM56" s="252"/>
      <c r="AN56" s="252"/>
      <c r="AO56" s="252"/>
      <c r="AP56" s="252"/>
      <c r="AQ56" s="252"/>
      <c r="AR56" s="252"/>
      <c r="AS56" s="252"/>
      <c r="AT56" s="252"/>
      <c r="AU56" s="252"/>
      <c r="AV56" s="252"/>
      <c r="AW56" s="252"/>
      <c r="AX56" s="252"/>
      <c r="AY56" s="252"/>
      <c r="AZ56" s="252"/>
      <c r="BA56" s="252"/>
      <c r="BB56" s="252"/>
      <c r="BC56" s="252"/>
      <c r="BD56" s="252"/>
      <c r="BE56" s="252"/>
      <c r="BF56" s="252"/>
      <c r="BG56" s="252"/>
      <c r="BH56" s="246"/>
      <c r="BI56" s="253"/>
      <c r="BJ56" s="253"/>
      <c r="BK56" s="253"/>
      <c r="BL56" s="253"/>
    </row>
    <row r="57" spans="3:64" ht="24.95" customHeight="1">
      <c r="C57" s="1017"/>
      <c r="D57" s="698"/>
      <c r="E57" s="698"/>
      <c r="F57" s="1021"/>
      <c r="G57" s="1021"/>
      <c r="H57" s="1021"/>
      <c r="I57" s="1021"/>
      <c r="J57" s="1014"/>
      <c r="K57" s="1014"/>
      <c r="L57" s="1014"/>
      <c r="M57" s="1014"/>
      <c r="N57" s="1014"/>
      <c r="O57" s="1014"/>
      <c r="P57" s="1014"/>
      <c r="Q57" s="1014"/>
      <c r="R57" s="1014"/>
      <c r="S57" s="668"/>
      <c r="T57" s="668"/>
      <c r="U57" s="668"/>
      <c r="V57" s="668"/>
      <c r="W57" s="668"/>
      <c r="X57" s="668"/>
      <c r="Y57" s="668"/>
      <c r="Z57" s="668"/>
      <c r="AA57" s="668"/>
      <c r="AB57" s="668"/>
      <c r="AC57" s="668"/>
      <c r="AD57" s="668"/>
      <c r="AE57" s="252"/>
      <c r="AF57" s="252"/>
      <c r="AG57" s="252"/>
      <c r="AH57" s="252"/>
      <c r="AI57" s="252"/>
      <c r="AJ57" s="252"/>
      <c r="AK57" s="252"/>
      <c r="AL57" s="252"/>
      <c r="AM57" s="252"/>
      <c r="AN57" s="252"/>
      <c r="AO57" s="252"/>
      <c r="AP57" s="252"/>
      <c r="AQ57" s="252"/>
      <c r="AR57" s="252"/>
      <c r="AS57" s="252"/>
      <c r="AT57" s="252"/>
      <c r="AU57" s="252"/>
      <c r="AV57" s="252"/>
      <c r="AW57" s="252"/>
      <c r="AX57" s="252"/>
      <c r="AY57" s="252"/>
      <c r="AZ57" s="252"/>
      <c r="BA57" s="252"/>
      <c r="BB57" s="252"/>
      <c r="BC57" s="252"/>
      <c r="BD57" s="252"/>
      <c r="BE57" s="252"/>
      <c r="BF57" s="252"/>
      <c r="BG57" s="252"/>
      <c r="BH57" s="252"/>
      <c r="BI57" s="252"/>
      <c r="BJ57" s="252"/>
      <c r="BK57" s="252"/>
      <c r="BL57" s="252"/>
    </row>
    <row r="58" spans="3:64" ht="12.95" customHeight="1">
      <c r="C58" s="1017"/>
      <c r="D58" s="669"/>
      <c r="E58" s="669"/>
      <c r="F58" s="1020"/>
      <c r="G58" s="1020"/>
      <c r="H58" s="1020"/>
      <c r="I58" s="1020"/>
      <c r="J58" s="1020"/>
      <c r="K58" s="1020"/>
      <c r="L58" s="1020"/>
      <c r="M58" s="1020"/>
      <c r="N58" s="1020"/>
      <c r="O58" s="1020"/>
      <c r="P58" s="1020"/>
      <c r="Q58" s="1020"/>
      <c r="R58" s="1020"/>
      <c r="S58" s="170"/>
      <c r="T58" s="170"/>
      <c r="U58" s="170"/>
      <c r="V58" s="170"/>
      <c r="W58" s="170"/>
      <c r="X58" s="170"/>
      <c r="Y58" s="170"/>
      <c r="Z58" s="170"/>
      <c r="AA58" s="170"/>
      <c r="AB58" s="170"/>
      <c r="AC58" s="170"/>
      <c r="AD58" s="170"/>
      <c r="AE58" s="252"/>
      <c r="AF58" s="252"/>
      <c r="AG58" s="252"/>
      <c r="AH58" s="252"/>
      <c r="AI58" s="252"/>
      <c r="AJ58" s="252"/>
      <c r="AK58" s="252"/>
      <c r="AL58" s="252"/>
      <c r="AM58" s="252"/>
      <c r="AN58" s="252"/>
      <c r="AO58" s="252"/>
      <c r="AP58" s="252"/>
      <c r="AQ58" s="252"/>
      <c r="AR58" s="252"/>
      <c r="AS58" s="252"/>
      <c r="AT58" s="252"/>
      <c r="AU58" s="252"/>
      <c r="AV58" s="252"/>
      <c r="AW58" s="252"/>
      <c r="AX58" s="252"/>
      <c r="AY58" s="252"/>
      <c r="AZ58" s="252"/>
      <c r="BA58" s="252"/>
      <c r="BB58" s="252"/>
      <c r="BC58" s="252"/>
      <c r="BD58" s="252"/>
      <c r="BE58" s="252"/>
      <c r="BF58" s="252"/>
      <c r="BG58" s="252"/>
      <c r="BH58" s="252"/>
      <c r="BI58" s="252"/>
      <c r="BJ58" s="252"/>
      <c r="BK58" s="252"/>
      <c r="BL58" s="252"/>
    </row>
    <row r="59" spans="3:64" ht="27.95" customHeight="1">
      <c r="C59" s="1017"/>
      <c r="D59" s="669"/>
      <c r="E59" s="669"/>
      <c r="F59" s="1018"/>
      <c r="G59" s="1018"/>
      <c r="H59" s="1018"/>
      <c r="I59" s="1018"/>
      <c r="J59" s="1022"/>
      <c r="K59" s="1022"/>
      <c r="L59" s="1022"/>
      <c r="M59" s="1022"/>
      <c r="N59" s="1022"/>
      <c r="O59" s="1022"/>
      <c r="P59" s="1022"/>
      <c r="Q59" s="1022"/>
      <c r="R59" s="1022"/>
      <c r="S59" s="683"/>
      <c r="T59" s="683"/>
      <c r="U59" s="683"/>
      <c r="V59" s="683"/>
      <c r="W59" s="683"/>
      <c r="X59" s="683"/>
      <c r="Y59" s="683"/>
      <c r="Z59" s="683"/>
      <c r="AA59" s="683"/>
      <c r="AB59" s="683"/>
      <c r="AC59" s="683"/>
      <c r="AD59" s="683"/>
      <c r="AE59" s="252"/>
      <c r="AF59" s="252"/>
      <c r="AG59" s="252"/>
      <c r="AH59" s="252"/>
      <c r="AI59" s="252"/>
      <c r="AJ59" s="252"/>
      <c r="AK59" s="252"/>
      <c r="AL59" s="252"/>
      <c r="AM59" s="252"/>
      <c r="AN59" s="252"/>
      <c r="AO59" s="252"/>
      <c r="AP59" s="252"/>
      <c r="AQ59" s="252"/>
      <c r="AR59" s="252"/>
      <c r="AS59" s="252"/>
      <c r="AT59" s="252"/>
      <c r="AU59" s="252"/>
      <c r="AV59" s="252"/>
      <c r="AW59" s="252"/>
      <c r="AX59" s="252"/>
      <c r="AY59" s="252"/>
      <c r="AZ59" s="252"/>
      <c r="BA59" s="252"/>
      <c r="BB59" s="252"/>
      <c r="BC59" s="252"/>
      <c r="BD59" s="252"/>
      <c r="BE59" s="252"/>
      <c r="BF59" s="252"/>
      <c r="BG59" s="252"/>
      <c r="BH59" s="252"/>
      <c r="BI59" s="252"/>
      <c r="BJ59" s="252"/>
      <c r="BK59" s="252"/>
      <c r="BL59" s="252"/>
    </row>
    <row r="60" spans="3:64" ht="26.1" customHeight="1">
      <c r="C60" s="1017"/>
      <c r="D60" s="669"/>
      <c r="E60" s="669"/>
      <c r="F60" s="173"/>
      <c r="G60" s="1014"/>
      <c r="H60" s="1014"/>
      <c r="I60" s="1014"/>
      <c r="J60" s="1014"/>
      <c r="K60" s="1014"/>
      <c r="L60" s="1014"/>
      <c r="M60" s="1014"/>
      <c r="N60" s="1014"/>
      <c r="O60" s="1014"/>
      <c r="P60" s="1014"/>
      <c r="Q60" s="1014"/>
      <c r="R60" s="1014"/>
      <c r="S60" s="170"/>
      <c r="T60" s="170"/>
      <c r="U60" s="170"/>
      <c r="V60" s="170"/>
      <c r="W60" s="170"/>
      <c r="X60" s="170"/>
      <c r="Y60" s="170"/>
      <c r="Z60" s="170"/>
      <c r="AA60" s="170"/>
      <c r="AB60" s="170"/>
      <c r="AC60" s="170"/>
      <c r="AD60" s="170"/>
      <c r="AE60" s="252"/>
      <c r="AF60" s="252"/>
      <c r="AG60" s="252"/>
      <c r="AH60" s="252"/>
      <c r="AI60" s="252"/>
      <c r="AJ60" s="252"/>
      <c r="AK60" s="252"/>
      <c r="AL60" s="252"/>
      <c r="AM60" s="252"/>
      <c r="AN60" s="252"/>
      <c r="AO60" s="252"/>
      <c r="AP60" s="252"/>
      <c r="AQ60" s="252"/>
      <c r="AR60" s="252"/>
      <c r="AS60" s="252"/>
      <c r="AT60" s="252"/>
      <c r="AU60" s="252"/>
      <c r="AV60" s="252"/>
      <c r="AW60" s="252"/>
      <c r="AX60" s="252"/>
      <c r="AY60" s="252"/>
      <c r="AZ60" s="252"/>
      <c r="BA60" s="252"/>
      <c r="BB60" s="252"/>
      <c r="BC60" s="252"/>
      <c r="BD60" s="252"/>
      <c r="BE60" s="252"/>
      <c r="BF60" s="252"/>
      <c r="BG60" s="252"/>
      <c r="BH60" s="252"/>
      <c r="BI60" s="252"/>
      <c r="BJ60" s="252"/>
      <c r="BK60" s="252"/>
      <c r="BL60" s="252"/>
    </row>
    <row r="61" spans="3:64" ht="21.95" customHeight="1">
      <c r="C61" s="1017"/>
      <c r="D61" s="669"/>
      <c r="E61" s="669"/>
      <c r="F61" s="288"/>
      <c r="G61" s="1015"/>
      <c r="H61" s="1015"/>
      <c r="I61" s="1015"/>
      <c r="J61" s="1015"/>
      <c r="K61" s="1015"/>
      <c r="L61" s="1015"/>
      <c r="M61" s="1015"/>
      <c r="N61" s="1015"/>
      <c r="O61" s="1015"/>
      <c r="P61" s="1015"/>
      <c r="Q61" s="1015"/>
      <c r="R61" s="1015"/>
      <c r="S61" s="258"/>
      <c r="T61" s="258"/>
      <c r="U61" s="258"/>
      <c r="V61" s="258"/>
      <c r="W61" s="258"/>
      <c r="X61" s="258"/>
      <c r="Y61" s="258"/>
      <c r="Z61" s="258"/>
      <c r="AA61" s="258"/>
      <c r="AB61" s="258"/>
      <c r="AC61" s="258"/>
      <c r="AD61" s="258"/>
      <c r="AE61" s="252"/>
      <c r="AF61" s="252"/>
      <c r="AG61" s="252"/>
      <c r="AH61" s="252"/>
      <c r="AI61" s="252"/>
      <c r="AJ61" s="252"/>
      <c r="AK61" s="252"/>
      <c r="AL61" s="252"/>
      <c r="AM61" s="252"/>
      <c r="AN61" s="252"/>
      <c r="AO61" s="252"/>
      <c r="AP61" s="252"/>
      <c r="AQ61" s="252"/>
      <c r="AR61" s="252"/>
      <c r="AS61" s="252"/>
      <c r="AT61" s="252"/>
      <c r="AU61" s="252"/>
      <c r="AV61" s="252"/>
      <c r="AW61" s="252"/>
      <c r="AX61" s="252"/>
      <c r="AY61" s="252"/>
      <c r="AZ61" s="252"/>
      <c r="BA61" s="252"/>
      <c r="BB61" s="252"/>
      <c r="BC61" s="252"/>
      <c r="BD61" s="252"/>
      <c r="BE61" s="252"/>
      <c r="BF61" s="252"/>
      <c r="BG61" s="252"/>
      <c r="BH61" s="252"/>
      <c r="BI61" s="252"/>
      <c r="BJ61" s="252"/>
      <c r="BK61" s="252"/>
      <c r="BL61" s="252"/>
    </row>
    <row r="62" spans="3:64" s="17" customFormat="1" ht="3" customHeight="1">
      <c r="AE62" s="214"/>
      <c r="AF62" s="214"/>
      <c r="AG62" s="214"/>
      <c r="AH62" s="214"/>
      <c r="AI62" s="214"/>
      <c r="AJ62" s="214"/>
      <c r="AK62" s="214"/>
      <c r="AL62" s="214"/>
      <c r="AM62" s="222"/>
      <c r="AN62" s="16"/>
      <c r="AO62" s="16"/>
      <c r="AP62" s="16"/>
      <c r="AQ62" s="16"/>
      <c r="AR62" s="16"/>
      <c r="AS62" s="214"/>
      <c r="AT62" s="214"/>
      <c r="AU62" s="214"/>
      <c r="AV62" s="214"/>
      <c r="AW62" s="214"/>
      <c r="AX62" s="214"/>
      <c r="AY62" s="214"/>
      <c r="AZ62" s="214"/>
      <c r="BA62" s="214"/>
      <c r="BB62" s="214"/>
      <c r="BC62" s="214"/>
      <c r="BD62" s="214"/>
    </row>
    <row r="64" spans="3:64">
      <c r="C64" s="176"/>
      <c r="D64" s="176"/>
    </row>
    <row r="67" spans="3:4">
      <c r="C67" s="176"/>
      <c r="D67" s="176"/>
    </row>
  </sheetData>
  <mergeCells count="98">
    <mergeCell ref="S8:AC8"/>
    <mergeCell ref="AI8:AK8"/>
    <mergeCell ref="C9:I9"/>
    <mergeCell ref="J9:R9"/>
    <mergeCell ref="S9:AC9"/>
    <mergeCell ref="J8:R8"/>
    <mergeCell ref="AD12:AD13"/>
    <mergeCell ref="D14:I15"/>
    <mergeCell ref="J14:J15"/>
    <mergeCell ref="K14:L15"/>
    <mergeCell ref="O14:O15"/>
    <mergeCell ref="P14:Q15"/>
    <mergeCell ref="AD14:AD15"/>
    <mergeCell ref="S11:AC17"/>
    <mergeCell ref="D12:I13"/>
    <mergeCell ref="J12:J13"/>
    <mergeCell ref="K12:L13"/>
    <mergeCell ref="O12:O13"/>
    <mergeCell ref="P12:Q13"/>
    <mergeCell ref="D16:I17"/>
    <mergeCell ref="P16:Q17"/>
    <mergeCell ref="K33:R33"/>
    <mergeCell ref="S30:V30"/>
    <mergeCell ref="AA30:AB30"/>
    <mergeCell ref="AD16:AD17"/>
    <mergeCell ref="C18:I18"/>
    <mergeCell ref="J18:R18"/>
    <mergeCell ref="S18:AC18"/>
    <mergeCell ref="J16:J17"/>
    <mergeCell ref="K16:L17"/>
    <mergeCell ref="O16:O17"/>
    <mergeCell ref="AD21:AD23"/>
    <mergeCell ref="C41:AD41"/>
    <mergeCell ref="AD36:AD37"/>
    <mergeCell ref="K37:R37"/>
    <mergeCell ref="D38:D40"/>
    <mergeCell ref="E38:I40"/>
    <mergeCell ref="K38:R38"/>
    <mergeCell ref="AD38:AD40"/>
    <mergeCell ref="K39:R39"/>
    <mergeCell ref="K40:R40"/>
    <mergeCell ref="K36:R36"/>
    <mergeCell ref="D35:D37"/>
    <mergeCell ref="E35:I37"/>
    <mergeCell ref="K35:R35"/>
    <mergeCell ref="AD51:AD53"/>
    <mergeCell ref="K52:R52"/>
    <mergeCell ref="K53:R53"/>
    <mergeCell ref="C42:I42"/>
    <mergeCell ref="E46:I46"/>
    <mergeCell ref="AD46:AD47"/>
    <mergeCell ref="E47:I47"/>
    <mergeCell ref="D48:D50"/>
    <mergeCell ref="E48:I50"/>
    <mergeCell ref="K48:R48"/>
    <mergeCell ref="K49:R49"/>
    <mergeCell ref="AD49:AD50"/>
    <mergeCell ref="K50:R50"/>
    <mergeCell ref="C43:I45"/>
    <mergeCell ref="AD43:AD45"/>
    <mergeCell ref="J58:R58"/>
    <mergeCell ref="F59:I59"/>
    <mergeCell ref="J59:R59"/>
    <mergeCell ref="D51:D53"/>
    <mergeCell ref="E51:I53"/>
    <mergeCell ref="K51:R51"/>
    <mergeCell ref="S59:AD59"/>
    <mergeCell ref="G60:R60"/>
    <mergeCell ref="G61:R61"/>
    <mergeCell ref="C55:C61"/>
    <mergeCell ref="D55:E55"/>
    <mergeCell ref="F55:I55"/>
    <mergeCell ref="K55:R55"/>
    <mergeCell ref="S55:AD56"/>
    <mergeCell ref="D56:E57"/>
    <mergeCell ref="F56:I56"/>
    <mergeCell ref="J56:R56"/>
    <mergeCell ref="F57:I57"/>
    <mergeCell ref="J57:R57"/>
    <mergeCell ref="S57:AD57"/>
    <mergeCell ref="D58:E61"/>
    <mergeCell ref="F58:I58"/>
    <mergeCell ref="C2:D2"/>
    <mergeCell ref="C21:I25"/>
    <mergeCell ref="E26:I26"/>
    <mergeCell ref="E27:I27"/>
    <mergeCell ref="D28:D34"/>
    <mergeCell ref="E28:I34"/>
    <mergeCell ref="D7:AD7"/>
    <mergeCell ref="C3:AD3"/>
    <mergeCell ref="E4:F4"/>
    <mergeCell ref="D6:E6"/>
    <mergeCell ref="G6:H6"/>
    <mergeCell ref="S29:X29"/>
    <mergeCell ref="K34:R34"/>
    <mergeCell ref="Y29:Z29"/>
    <mergeCell ref="X30:Y30"/>
    <mergeCell ref="AA29:AB29"/>
  </mergeCells>
  <phoneticPr fontId="19"/>
  <conditionalFormatting sqref="AI12">
    <cfRule type="cellIs" dxfId="38" priority="30" stopIfTrue="1" operator="equal">
      <formula>"▼矛盾"</formula>
    </cfRule>
    <cfRule type="cellIs" dxfId="37" priority="29" stopIfTrue="1" operator="equal">
      <formula>"◆未達"</formula>
    </cfRule>
    <cfRule type="cellIs" dxfId="36" priority="28" stopIfTrue="1" operator="greaterThanOrEqual">
      <formula>"●適合"</formula>
    </cfRule>
  </conditionalFormatting>
  <conditionalFormatting sqref="AI14">
    <cfRule type="cellIs" dxfId="35" priority="24" stopIfTrue="1" operator="equal">
      <formula>"▼矛盾"</formula>
    </cfRule>
    <cfRule type="cellIs" dxfId="34" priority="23" stopIfTrue="1" operator="equal">
      <formula>"◆未達"</formula>
    </cfRule>
    <cfRule type="cellIs" dxfId="33" priority="22" stopIfTrue="1" operator="greaterThanOrEqual">
      <formula>"●適合"</formula>
    </cfRule>
  </conditionalFormatting>
  <conditionalFormatting sqref="AI16">
    <cfRule type="cellIs" dxfId="32" priority="16" stopIfTrue="1" operator="greaterThanOrEqual">
      <formula>"●適合"</formula>
    </cfRule>
    <cfRule type="cellIs" dxfId="31" priority="17" stopIfTrue="1" operator="equal">
      <formula>"◆未達"</formula>
    </cfRule>
    <cfRule type="cellIs" dxfId="30" priority="18" stopIfTrue="1" operator="equal">
      <formula>"▼矛盾"</formula>
    </cfRule>
  </conditionalFormatting>
  <conditionalFormatting sqref="AI35">
    <cfRule type="cellIs" dxfId="29" priority="1" stopIfTrue="1" operator="greaterThanOrEqual">
      <formula>"●適合"</formula>
    </cfRule>
    <cfRule type="cellIs" dxfId="28" priority="2" stopIfTrue="1" operator="equal">
      <formula>"◆未達"</formula>
    </cfRule>
    <cfRule type="cellIs" dxfId="27" priority="3" stopIfTrue="1" operator="equal">
      <formula>"▼矛盾"</formula>
    </cfRule>
  </conditionalFormatting>
  <conditionalFormatting sqref="AI43:AJ43 AN44:AR44 AI49:AJ49 AI51:AJ51 AN52:AR52">
    <cfRule type="cellIs" dxfId="26" priority="10" stopIfTrue="1" operator="greaterThanOrEqual">
      <formula>"●適合"</formula>
    </cfRule>
    <cfRule type="cellIs" dxfId="25" priority="11" stopIfTrue="1" operator="equal">
      <formula>"◆未達"</formula>
    </cfRule>
    <cfRule type="cellIs" dxfId="24" priority="12" stopIfTrue="1" operator="equal">
      <formula>"▼矛盾"</formula>
    </cfRule>
  </conditionalFormatting>
  <conditionalFormatting sqref="AK29:AK32">
    <cfRule type="cellIs" dxfId="23" priority="31" stopIfTrue="1" operator="lessThanOrEqual">
      <formula>45</formula>
    </cfRule>
    <cfRule type="cellIs" dxfId="22" priority="32" stopIfTrue="1" operator="equal">
      <formula>"■未答"</formula>
    </cfRule>
    <cfRule type="cellIs" dxfId="21" priority="33" stopIfTrue="1" operator="greaterThan">
      <formula>45</formula>
    </cfRule>
  </conditionalFormatting>
  <conditionalFormatting sqref="AK30 AN5:AR5 AI21:AJ21 AN22:AR22 AI28:AJ28 AN29:AT29 AN30:AS32 AI36:AJ36 AI38:AJ38 AN39:AR39">
    <cfRule type="cellIs" dxfId="20" priority="37" stopIfTrue="1" operator="greaterThanOrEqual">
      <formula>"●適合"</formula>
    </cfRule>
  </conditionalFormatting>
  <conditionalFormatting sqref="AK33">
    <cfRule type="cellIs" dxfId="19" priority="34" stopIfTrue="1" operator="greaterThanOrEqual">
      <formula>"●適合"</formula>
    </cfRule>
    <cfRule type="cellIs" dxfId="18" priority="35" stopIfTrue="1" operator="equal">
      <formula>"◆低すぎ"</formula>
    </cfRule>
    <cfRule type="cellIs" dxfId="17" priority="36" stopIfTrue="1" operator="equal">
      <formula>"高すぎ"</formula>
    </cfRule>
  </conditionalFormatting>
  <conditionalFormatting sqref="AN13:AQ13">
    <cfRule type="cellIs" dxfId="16" priority="27" stopIfTrue="1" operator="equal">
      <formula>"▼矛盾"</formula>
    </cfRule>
    <cfRule type="cellIs" dxfId="15" priority="26" stopIfTrue="1" operator="equal">
      <formula>"◆未達"</formula>
    </cfRule>
    <cfRule type="cellIs" dxfId="14" priority="25" stopIfTrue="1" operator="greaterThanOrEqual">
      <formula>"●適合"</formula>
    </cfRule>
  </conditionalFormatting>
  <conditionalFormatting sqref="AN15:AQ15">
    <cfRule type="cellIs" dxfId="13" priority="20" stopIfTrue="1" operator="equal">
      <formula>"◆未達"</formula>
    </cfRule>
    <cfRule type="cellIs" dxfId="12" priority="21" stopIfTrue="1" operator="equal">
      <formula>"▼矛盾"</formula>
    </cfRule>
    <cfRule type="cellIs" dxfId="11" priority="19" stopIfTrue="1" operator="greaterThanOrEqual">
      <formula>"●適合"</formula>
    </cfRule>
  </conditionalFormatting>
  <conditionalFormatting sqref="AN17:AQ17">
    <cfRule type="cellIs" dxfId="10" priority="15" stopIfTrue="1" operator="equal">
      <formula>"▼矛盾"</formula>
    </cfRule>
    <cfRule type="cellIs" dxfId="9" priority="14" stopIfTrue="1" operator="equal">
      <formula>"◆未達"</formula>
    </cfRule>
    <cfRule type="cellIs" dxfId="8" priority="13" stopIfTrue="1" operator="greaterThanOrEqual">
      <formula>"●適合"</formula>
    </cfRule>
  </conditionalFormatting>
  <conditionalFormatting sqref="AN5:AR5 AI21:AJ21 AN22:AR22 AI28:AJ28 AN29:AT29 AK30 AN30:AS32 AI36:AJ36 AI38:AJ38 AN39:AR39">
    <cfRule type="cellIs" dxfId="7" priority="38" stopIfTrue="1" operator="equal">
      <formula>"◆未達"</formula>
    </cfRule>
    <cfRule type="cellIs" dxfId="6" priority="39" stopIfTrue="1" operator="equal">
      <formula>"▼矛盾"</formula>
    </cfRule>
  </conditionalFormatting>
  <conditionalFormatting sqref="AN36:AR36">
    <cfRule type="cellIs" dxfId="5" priority="5" stopIfTrue="1" operator="equal">
      <formula>"◆未達"</formula>
    </cfRule>
    <cfRule type="cellIs" dxfId="4" priority="4" stopIfTrue="1" operator="greaterThanOrEqual">
      <formula>"●適合"</formula>
    </cfRule>
    <cfRule type="cellIs" dxfId="3" priority="6" stopIfTrue="1" operator="equal">
      <formula>"▼矛盾"</formula>
    </cfRule>
  </conditionalFormatting>
  <conditionalFormatting sqref="AN50:AR50">
    <cfRule type="cellIs" dxfId="2" priority="9" stopIfTrue="1" operator="equal">
      <formula>"▼矛盾"</formula>
    </cfRule>
    <cfRule type="cellIs" dxfId="1" priority="8" stopIfTrue="1" operator="equal">
      <formula>"◆未達"</formula>
    </cfRule>
    <cfRule type="cellIs" dxfId="0" priority="7" stopIfTrue="1" operator="greaterThanOrEqual">
      <formula>"●適合"</formula>
    </cfRule>
  </conditionalFormatting>
  <pageMargins left="0.55118110236220474" right="0.31496062992125984" top="0.51181102362204722" bottom="0.43307086614173229" header="0.27559055118110237" footer="0.15748031496062992"/>
  <pageSetup paperSize="9" scale="73"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別添―①【本則基準】 ※終身追加</vt:lpstr>
      <vt:lpstr>別添―②【準ずる基準】 ※サ高住改修</vt:lpstr>
      <vt:lpstr>別添―③【本則ただし書】 ※終身既存</vt:lpstr>
      <vt:lpstr>'別添―①【本則基準】 ※終身追加'!Print_Area</vt:lpstr>
      <vt:lpstr>'別添―②【準ずる基準】 ※サ高住改修'!Print_Area</vt:lpstr>
      <vt:lpstr>'別添―③【本則ただし書】 ※終身既存'!Print_Area</vt:lpstr>
      <vt:lpstr>'別添―①【本則基準】 ※終身追加'!Print_Titles</vt:lpstr>
      <vt:lpstr>'別添―②【準ずる基準】 ※サ高住改修'!Print_Titles</vt:lpstr>
      <vt:lpstr>'別添―③【本則ただし書】 ※終身既存'!Print_Titles</vt:lpstr>
    </vt:vector>
  </TitlesOfParts>
  <Company>長谷工総合研究所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0078847</dc:creator>
  <cp:lastModifiedBy>福岡県</cp:lastModifiedBy>
  <cp:lastPrinted>2025-07-09T00:34:44Z</cp:lastPrinted>
  <dcterms:created xsi:type="dcterms:W3CDTF">2011-09-12T03:12:47Z</dcterms:created>
  <dcterms:modified xsi:type="dcterms:W3CDTF">2025-08-26T07:06:38Z</dcterms:modified>
</cp:coreProperties>
</file>